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3040" windowHeight="9195" tabRatio="500" firstSheet="1" activeTab="1"/>
  </bookViews>
  <sheets>
    <sheet name="Лист2" sheetId="1" state="hidden" r:id="rId1"/>
    <sheet name="Рабочий лист" sheetId="2" r:id="rId2"/>
    <sheet name="Концепция" sheetId="3" r:id="rId3"/>
    <sheet name="Среднесрочная программа" sheetId="4" r:id="rId4"/>
    <sheet name="Рисковая программа" sheetId="5" r:id="rId5"/>
    <sheet name="Лист1" sheetId="6" r:id="rId6"/>
    <sheet name="Sheet1" sheetId="7" state="hidden" r:id="rId7"/>
  </sheets>
  <definedNames>
    <definedName name="Апанасенковский_МО">Лист1!$B$399</definedName>
    <definedName name="Арзгирский_МО">Лист1!$C$399:$C$401</definedName>
    <definedName name="Благодарненский_ГО">Лист1!$D$399:$D$405</definedName>
    <definedName name="Будённовский_МО">Лист1!$E$399:$E$400</definedName>
    <definedName name="г_Кисловодск">Sheet1!$B$3:$B$4</definedName>
    <definedName name="г_Лермонтов">Sheet1!$A$3</definedName>
    <definedName name="г_Пятигорск">Sheet1!$C$3:$C$8</definedName>
    <definedName name="г_Ставрополь">Лист1!$S$399:$S$400</definedName>
    <definedName name="Георгиевский_ГО">Лист1!$F$399:$F$400</definedName>
    <definedName name="Грачёвский_МО">Sheet1!$D$3</definedName>
    <definedName name="Изобильненский_ГО">Лист1!$G$399:$G$413</definedName>
    <definedName name="Ипатовский_ГО">Лист1!$H$399</definedName>
    <definedName name="Кировский_ГО">Лист1!$I$399</definedName>
    <definedName name="Кочубеевский_МО">Лист1!$J$399:$J$405</definedName>
    <definedName name="Курский_МО">Лист1!$K$399:$K$400</definedName>
    <definedName name="Левокумский_МО">Лист1!$L$399</definedName>
    <definedName name="Минераловодский_ГО">Лист1!$M$399:$M$410</definedName>
    <definedName name="Нефтекумский_ГО">Лист1!$N$399</definedName>
    <definedName name="Новоселицкий_МО">Лист1!$O$399:$O$400</definedName>
    <definedName name="Петровский_ГО">Лист1!$P$399</definedName>
    <definedName name="Предгорный_МО">Лист1!$Q$399:$Q$410</definedName>
    <definedName name="Советский_ГО">Лист1!$R$399:$R$405</definedName>
    <definedName name="Степновский_ГО">Лист1!$T$399:$T$401</definedName>
    <definedName name="Шпаковский_МО">Лист1!$U$399:$U$402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2" i="5"/>
  <c r="C20"/>
  <c r="C19"/>
  <c r="A19"/>
  <c r="C18"/>
  <c r="C17"/>
  <c r="B17"/>
  <c r="A17"/>
  <c r="C16"/>
  <c r="C15"/>
  <c r="B15"/>
  <c r="A15"/>
  <c r="C14"/>
  <c r="C13"/>
  <c r="B13"/>
  <c r="A13"/>
  <c r="C12"/>
  <c r="C11"/>
  <c r="B11"/>
  <c r="A11"/>
  <c r="C10"/>
  <c r="C9"/>
  <c r="B9"/>
  <c r="A9"/>
  <c r="C8"/>
  <c r="C7"/>
  <c r="B7"/>
  <c r="A7"/>
  <c r="C6"/>
  <c r="C5"/>
  <c r="B5"/>
  <c r="A5"/>
  <c r="C3"/>
  <c r="C2"/>
  <c r="C1"/>
  <c r="A18" i="4"/>
  <c r="C16"/>
  <c r="C15"/>
  <c r="C14"/>
  <c r="C13"/>
  <c r="C12"/>
  <c r="C11"/>
  <c r="C10"/>
  <c r="C9"/>
  <c r="C8"/>
  <c r="C7"/>
  <c r="C6"/>
  <c r="C5"/>
  <c r="C3"/>
  <c r="A15" s="1"/>
  <c r="C2"/>
  <c r="C1"/>
  <c r="A20" i="3"/>
  <c r="C18"/>
  <c r="C17"/>
  <c r="C16"/>
  <c r="C15"/>
  <c r="C14"/>
  <c r="C13"/>
  <c r="C12"/>
  <c r="C11"/>
  <c r="C10"/>
  <c r="C9"/>
  <c r="C8"/>
  <c r="C7"/>
  <c r="C6"/>
  <c r="C5"/>
  <c r="C3"/>
  <c r="A17" s="1"/>
  <c r="C2"/>
  <c r="C1"/>
  <c r="A50" i="2"/>
  <c r="A32"/>
  <c r="A17"/>
  <c r="A20" i="1"/>
  <c r="D10"/>
  <c r="C10"/>
  <c r="D9"/>
  <c r="C9"/>
  <c r="D7"/>
  <c r="C7"/>
  <c r="D5"/>
  <c r="E11" i="2"/>
  <c r="D7"/>
  <c r="E38"/>
  <c r="D28"/>
  <c r="E26"/>
  <c r="E5"/>
  <c r="E42"/>
  <c r="E30"/>
  <c r="E9"/>
  <c r="E36"/>
  <c r="D13"/>
  <c r="E24"/>
  <c r="E13"/>
  <c r="D15"/>
  <c r="E44"/>
  <c r="D46"/>
  <c r="E48"/>
  <c r="D22"/>
  <c r="E7"/>
  <c r="D40"/>
  <c r="D48"/>
  <c r="E40"/>
  <c r="D26"/>
  <c r="D42"/>
  <c r="D11"/>
  <c r="D38"/>
  <c r="E28"/>
  <c r="E22"/>
  <c r="D24"/>
  <c r="E46"/>
  <c r="D44"/>
  <c r="D9"/>
  <c r="D5"/>
  <c r="D30"/>
  <c r="E15"/>
  <c r="D36"/>
  <c r="D20" i="1" l="1"/>
  <c r="D21" s="1"/>
  <c r="D5" i="5"/>
  <c r="D7"/>
  <c r="D9"/>
  <c r="D11"/>
  <c r="D13"/>
  <c r="D15"/>
  <c r="D17"/>
  <c r="D5" i="4"/>
  <c r="D7"/>
  <c r="D9"/>
  <c r="D11"/>
  <c r="D13"/>
  <c r="E5" i="5"/>
  <c r="E7"/>
  <c r="E9"/>
  <c r="E11"/>
  <c r="E13"/>
  <c r="E15"/>
  <c r="E17"/>
  <c r="D5" i="3"/>
  <c r="D11"/>
  <c r="D13"/>
  <c r="E7" i="4"/>
  <c r="E13"/>
  <c r="D7" i="3"/>
  <c r="D9"/>
  <c r="D15"/>
  <c r="E5" i="4"/>
  <c r="E9"/>
  <c r="E11"/>
  <c r="E5" i="3"/>
  <c r="E7"/>
  <c r="E9"/>
  <c r="E11"/>
  <c r="E13"/>
  <c r="E15"/>
  <c r="D12" i="2"/>
  <c r="D29"/>
  <c r="D10"/>
  <c r="D23"/>
  <c r="D25"/>
  <c r="D14"/>
  <c r="D16"/>
  <c r="D8"/>
  <c r="D27"/>
  <c r="D31"/>
  <c r="D6"/>
  <c r="D43"/>
  <c r="D49"/>
  <c r="D47"/>
  <c r="D41"/>
  <c r="D37"/>
  <c r="D39"/>
  <c r="D45"/>
  <c r="D10" i="3" l="1"/>
  <c r="D18" i="5"/>
  <c r="D14"/>
  <c r="D10"/>
  <c r="D12" i="3"/>
  <c r="D14" i="4"/>
  <c r="D10"/>
  <c r="D6" i="5"/>
  <c r="D50" i="2"/>
  <c r="D16" i="3"/>
  <c r="D8"/>
  <c r="D14"/>
  <c r="D6"/>
  <c r="D17" i="2"/>
  <c r="D18" s="1"/>
  <c r="D6" i="4"/>
  <c r="D32" i="2"/>
  <c r="D16" i="5"/>
  <c r="D12"/>
  <c r="D8"/>
  <c r="D12" i="4"/>
  <c r="D8"/>
  <c r="E23" i="2"/>
  <c r="E25"/>
  <c r="E29"/>
  <c r="E12"/>
  <c r="E16"/>
  <c r="E10"/>
  <c r="E8"/>
  <c r="E14"/>
  <c r="E6"/>
  <c r="E43"/>
  <c r="E49"/>
  <c r="E39"/>
  <c r="E31"/>
  <c r="E27"/>
  <c r="E37"/>
  <c r="E41"/>
  <c r="E45"/>
  <c r="E47"/>
  <c r="E6" i="4" l="1"/>
  <c r="E14"/>
  <c r="E8"/>
  <c r="E14" i="3"/>
  <c r="E6" i="5"/>
  <c r="E10"/>
  <c r="E18"/>
  <c r="E8" i="3"/>
  <c r="E16" i="5"/>
  <c r="E10" i="4"/>
  <c r="E10" i="3"/>
  <c r="E12" i="5"/>
  <c r="E8"/>
  <c r="E16" i="3"/>
  <c r="E12" i="4"/>
  <c r="E6" i="3"/>
  <c r="E12"/>
  <c r="E14" i="5"/>
  <c r="D15" i="4"/>
  <c r="D33" i="2"/>
  <c r="D17" i="3"/>
  <c r="D51" i="2"/>
  <c r="D20" i="5" s="1"/>
  <c r="D19"/>
  <c r="D18" i="3" l="1"/>
  <c r="D16" i="4"/>
</calcChain>
</file>

<file path=xl/sharedStrings.xml><?xml version="1.0" encoding="utf-8"?>
<sst xmlns="http://schemas.openxmlformats.org/spreadsheetml/2006/main" count="507" uniqueCount="329">
  <si>
    <t xml:space="preserve">Наименование муниципального образования </t>
  </si>
  <si>
    <t>Александровский МО</t>
  </si>
  <si>
    <t>Наименование образовательной организации</t>
  </si>
  <si>
    <t>МБОУ СОШ №4</t>
  </si>
  <si>
    <t>Наименование концептуального документа</t>
  </si>
  <si>
    <t>Ппппппппппппппппппппппппппппппппппппппппппппппппппппппппппппппппппппппппп</t>
  </si>
  <si>
    <t>Критерии</t>
  </si>
  <si>
    <t xml:space="preserve">Показатели </t>
  </si>
  <si>
    <t xml:space="preserve"> Баллы </t>
  </si>
  <si>
    <t>Предложения / рекомендации</t>
  </si>
  <si>
    <t xml:space="preserve">1. </t>
  </si>
  <si>
    <t>Описание анализа школьной системы образования</t>
  </si>
  <si>
    <t>Описание анализа рисков деятельности ОО</t>
  </si>
  <si>
    <t xml:space="preserve">По каждому рисковому направлению, выбранному для работы, сформулирована цель </t>
  </si>
  <si>
    <t xml:space="preserve"> По каждому рисковому направлению, выбранному для работы, сформулированы задачи</t>
  </si>
  <si>
    <t xml:space="preserve"> По каждому рисковому направлению, выбранному для работы, сформулированы меры и мероприятия по достижению цели</t>
  </si>
  <si>
    <t>Определены ответственные</t>
  </si>
  <si>
    <t>количество баллов</t>
  </si>
  <si>
    <t>% от max</t>
  </si>
  <si>
    <t>Наименование  среднесрочной программы</t>
  </si>
  <si>
    <t>2.1.</t>
  </si>
  <si>
    <t>Указаны цель и задачи по каждому из выбранных рисков</t>
  </si>
  <si>
    <t>max 4</t>
  </si>
  <si>
    <t>2.2.</t>
  </si>
  <si>
    <t xml:space="preserve">По каждой цели, есть соответствующие ей показатели </t>
  </si>
  <si>
    <t>max 3</t>
  </si>
  <si>
    <t xml:space="preserve">2.3. </t>
  </si>
  <si>
    <t xml:space="preserve"> Подпрограммы содержат план- график мероприятий, направленных на достижение цели и задач по каждому рисковому направлению</t>
  </si>
  <si>
    <t>2.4.</t>
  </si>
  <si>
    <t>Описаны ожидаемые конечные результаты реализации Программы по каждому рисковому направлению</t>
  </si>
  <si>
    <t xml:space="preserve">2.5. </t>
  </si>
  <si>
    <t xml:space="preserve">Определены ответственные и участники образовательного процесса, принимающие участие в реализации программы </t>
  </si>
  <si>
    <t>Поле для комментрариев к Концепции:</t>
  </si>
  <si>
    <t>Наименование программы по работе с выбранным риском</t>
  </si>
  <si>
    <t xml:space="preserve">3.1. </t>
  </si>
  <si>
    <t>Наличие программ</t>
  </si>
  <si>
    <t>3.2.</t>
  </si>
  <si>
    <t>Формулировка целей и задач</t>
  </si>
  <si>
    <t>3.3.</t>
  </si>
  <si>
    <t>Целевые показатели</t>
  </si>
  <si>
    <t>3.4.</t>
  </si>
  <si>
    <t>Система мероприятий</t>
  </si>
  <si>
    <t>3.5.</t>
  </si>
  <si>
    <t xml:space="preserve">Ожидаемые конечные результаты </t>
  </si>
  <si>
    <t>3.6.</t>
  </si>
  <si>
    <t xml:space="preserve">Ответственные и участники реализации программы 
</t>
  </si>
  <si>
    <t xml:space="preserve">3.7. </t>
  </si>
  <si>
    <t>Дорожная карта</t>
  </si>
  <si>
    <t>Поле для комментариев к программе по работе с выбранными рисками</t>
  </si>
  <si>
    <t>Дата:</t>
  </si>
  <si>
    <t>Эксперт</t>
  </si>
  <si>
    <t>(Дробот А.А.)</t>
  </si>
  <si>
    <t>Наименование рисковой программы</t>
  </si>
  <si>
    <t>Концепция развития</t>
  </si>
  <si>
    <t xml:space="preserve">Критерии </t>
  </si>
  <si>
    <t>Показатель 1</t>
  </si>
  <si>
    <t>Показатель 2</t>
  </si>
  <si>
    <t>Показатель 3</t>
  </si>
  <si>
    <t>Показатель 4</t>
  </si>
  <si>
    <t xml:space="preserve">1.1. </t>
  </si>
  <si>
    <t>Анализ школьной системы образования</t>
  </si>
  <si>
    <t>В Концепции развития анализ школьной системы образования не представлен</t>
  </si>
  <si>
    <t>В Концепции развития анализ школьной системы образования  представлен</t>
  </si>
  <si>
    <t>Контекстные сведения, позволяющие установить причины возникновения рисков, отражены частично</t>
  </si>
  <si>
    <t>Контекстные сведения, позволяют установить причины возникновения рисков и их  влияние на состояние образовательного процесса</t>
  </si>
  <si>
    <t>Разработать анализ школьной системы образования, позволяющей установить возникновения рисков и их влияние на состояние образовательного процесса по всем актуализированным рискам</t>
  </si>
  <si>
    <t xml:space="preserve">Требуется доработка, поскольку в анализе должны быть представлены контекстные сведения, позволяющие установить причины возникновения всех актуализированных рисков </t>
  </si>
  <si>
    <t>1.2.</t>
  </si>
  <si>
    <t>Анализ рисков</t>
  </si>
  <si>
    <t>В концепции развития не представлено описание анализа рисков деятельности ОО</t>
  </si>
  <si>
    <t>В концепции развития представлено описание анализа рисков деятельности ОО</t>
  </si>
  <si>
    <t xml:space="preserve">  Выделены причины возникновения отдельных  рисков.</t>
  </si>
  <si>
    <t>Выделены причины возникновения всех актуализированных рисков</t>
  </si>
  <si>
    <t>Проанализировать актуализированные риски с целью выделения причин возникновения и их влияния на состояние образовательного процесса</t>
  </si>
  <si>
    <t>Требуется доработка в части выделения причин возникновения и их влияния на состояние образовательного процесса всех актуализированных рисков</t>
  </si>
  <si>
    <t>1.3.</t>
  </si>
  <si>
    <t>Формулировка целей</t>
  </si>
  <si>
    <t xml:space="preserve"> По  рисковом направлениям, выбранным для работы, цели не сформулированы</t>
  </si>
  <si>
    <t xml:space="preserve"> По  рисковом направлениям, выбранным для работы, цели  сформулированы</t>
  </si>
  <si>
    <t>Не  все цели содержат сроки исполнения, а также целевые числовые показатели или описание путей решения проблемы</t>
  </si>
  <si>
    <t>Все цели содержат сроки исполнения и раскрываются числовыми показателями или описанием путей решения проблемы</t>
  </si>
  <si>
    <t>Необходимо сформулировать цели по всем рисковым направлениям  с указанием сроков исполнения и числовых показателей или описанием путей решения проблемы</t>
  </si>
  <si>
    <t>Требуется доработка в части формулировки целей с указанием  сроков исполнения и числовых показателей или описанием путей решения проблемы по всем рисковым направлениям</t>
  </si>
  <si>
    <t>1.4.</t>
  </si>
  <si>
    <t>Формулировка задач</t>
  </si>
  <si>
    <t xml:space="preserve"> По  рисковом направлениям, выбранным для работы, задачи   не сформулированы </t>
  </si>
  <si>
    <t xml:space="preserve"> По  рисковом направлениям, выбранным для работы, задачи   сформулированы </t>
  </si>
  <si>
    <t>Не все задачи направлены на устранениене  причин возникновения риска или последствий влияния рисков</t>
  </si>
  <si>
    <t>Все задачи направлены на устранениене  причин возникновения рисков или последствий влияния рисков</t>
  </si>
  <si>
    <t>Необходимо сформулировать задачи ко всем рисковым направлениям в соответствии с причинами возникновения рисков или последствий их влияния, выявленных в анализе рисков</t>
  </si>
  <si>
    <t>Требуется доработка в части формулировки задач, направленных на устранение причин возникновения всех актуализированных рисков и последствий их влияния</t>
  </si>
  <si>
    <t>1.5.</t>
  </si>
  <si>
    <t>Формулировка мер/мероприятий по достижению цели</t>
  </si>
  <si>
    <t xml:space="preserve"> По  рисковом направлениям, выбранным для работы, меры/мероприятия по достижению цели   не сформулированы</t>
  </si>
  <si>
    <t xml:space="preserve"> По  рисковом направлениям, выбранным для работы, меры/мероприятия по достижению цели   сформулированы</t>
  </si>
  <si>
    <t>Не все меры/мероприятия сгруппированы в соответствии с задачами</t>
  </si>
  <si>
    <t>Все меры/мероприятия сгруппированы в соответствии с задачами</t>
  </si>
  <si>
    <t>Разработать систему мер/мероприятий по достижению целей по всем рисковым направлениям, сгруппировав их в соответствии с задачами</t>
  </si>
  <si>
    <t>Обратить внимание на то, что не все меры/мероприятия сгруппированы в соответствии с задачами</t>
  </si>
  <si>
    <t xml:space="preserve">1.6. </t>
  </si>
  <si>
    <t>Ответственные и участники реализации программы</t>
  </si>
  <si>
    <t xml:space="preserve">Ответственные  за проведение мероприятий не определены </t>
  </si>
  <si>
    <t xml:space="preserve">Ответственные  за проведение мероприятий  определены </t>
  </si>
  <si>
    <t>Определены  до 80% ответственных  за проведение  мероприятий и достижение целей, решение задач</t>
  </si>
  <si>
    <t>Определены более 80% ответственных  за проведение  мероприятий и достижение целей, решение задач</t>
  </si>
  <si>
    <t>Необходимо определить ответственных за  достижение целей, решение задач и проведение мероприятий по каждому рисковому направлению</t>
  </si>
  <si>
    <t>Определить 100%  ответственных за  достижение целей, решение задач и проведение мероприятий по каждому рисковому направлению</t>
  </si>
  <si>
    <t>Среднесрочная программа</t>
  </si>
  <si>
    <t>Формулировка цели и задач по каждому из выбранных рисков</t>
  </si>
  <si>
    <t xml:space="preserve"> Цель и задачи по каждому из выбранных рисков не сформулированы </t>
  </si>
  <si>
    <t xml:space="preserve"> Цель и задачи по каждому из выбранных рисков  сформулированы </t>
  </si>
  <si>
    <t xml:space="preserve"> Цели и задачи частично соответствуют целям и задачам, сформулированным в Концепции развития</t>
  </si>
  <si>
    <t xml:space="preserve"> Цели и задачи  соответствуют целям и задачам, сформулированным в Концепции развития</t>
  </si>
  <si>
    <t xml:space="preserve">Необходимо сформулировать цель и задачи по по каждому из выбранных рисков в соответствии с целями и задачами сформулированными в Концепции развития  </t>
  </si>
  <si>
    <t>Требуется доработка Среднесрочной программы в части формуулировки целей и задач в соответствии с Концепцией развития</t>
  </si>
  <si>
    <t xml:space="preserve"> Не представлены целевые показатели показатели   </t>
  </si>
  <si>
    <t xml:space="preserve"> Представлены целевые показатели показатели   </t>
  </si>
  <si>
    <t>Не все показатели выражены числовыми значениями и представлены в динамике</t>
  </si>
  <si>
    <t>Все показатели выражены числовыми значениями и представлены в динамике</t>
  </si>
  <si>
    <t>Необходимо разработать систему целевых показателей по каждому рисковому направлению, выразив их числовыми значениями и представив в динамике</t>
  </si>
  <si>
    <t>Необходимо представить числовые значения показателей и отразить их динамику по каждому рисковому направлению</t>
  </si>
  <si>
    <t xml:space="preserve"> Подпрограммы </t>
  </si>
  <si>
    <t xml:space="preserve">Не сформированы  подпрограммы по каждому актуализированному риску </t>
  </si>
  <si>
    <t xml:space="preserve">Сформированы  подпрограммы по каждому актуализированному риску </t>
  </si>
  <si>
    <t xml:space="preserve"> Подпрограммы содержат план - график мероприятий, направленных на достижение цели и задач, выделенных в соответствии с поставленными задачами, по каждому рисковому направлению </t>
  </si>
  <si>
    <t>Необходимо составить  подпрограммы по каждому актуализированному риску с указанием план- график мероприятий, выделенных в соответствии с поставленными задачами</t>
  </si>
  <si>
    <t>Необходимо сгруппировать мероприятия в соответсттвии с поставленными задачами</t>
  </si>
  <si>
    <t xml:space="preserve"> Ожидаемые конечные результаты </t>
  </si>
  <si>
    <t xml:space="preserve">Не описаны ожидаемые конечные результаты реализации Программы по каждому рисковому направлению </t>
  </si>
  <si>
    <t>Ожидаемые конечные результаты реализации Программы по каждому рисковому направлению описаны</t>
  </si>
  <si>
    <t>Ожидаемые конечные результаты выражены числовыми значениями показателей</t>
  </si>
  <si>
    <t>Ожидаемые конечные результаты выражены числовыми значениями показателей и выделены в соответствии с поставленными задачами</t>
  </si>
  <si>
    <t>Необходимо сформировать систему реализации программы по каждому рисковому направлению, выразив их числовыми значениями показателей и выделив в соответствии с поставленными задачами</t>
  </si>
  <si>
    <t>Необходимо выделить ожидаемые конечные результаты  в соответствии с поставленными задачами</t>
  </si>
  <si>
    <t xml:space="preserve">Ответственные за проведение мероприятий  и участники не определены    </t>
  </si>
  <si>
    <t>Ответственные за проведение мероприятий  и участники  определены</t>
  </si>
  <si>
    <t>Определить 100%  ответственных за за достижение целей, решение задач и проведение мероприятий по каждому рисковому направлению</t>
  </si>
  <si>
    <t>Программа по работе с выбранным риском</t>
  </si>
  <si>
    <t>Программы представлены не по каждому из актуализированных рисков</t>
  </si>
  <si>
    <t>Программы представлены по каждому из актуализированных рисков</t>
  </si>
  <si>
    <t>Не все представленные программы утверждены директором ОО и согласованы органом государственно-общественного управления</t>
  </si>
  <si>
    <t>Программы утверждены директором ОО и согласованы органом государственно-общественного управления</t>
  </si>
  <si>
    <t>По каждому из актуализированных рисков необходимо представить программу, утвержденную директором ОО и согласованную органом государственно-общественного управления</t>
  </si>
  <si>
    <t>В соответствии с Законом «Об образовании в Российской федерации», все реализуемые ОО программы должны быть согласованы органом государственно-общественного управления и утверждены директором ОО</t>
  </si>
  <si>
    <t xml:space="preserve">По каждому из актуализированных рисков не сформулированы цель и задачи
</t>
  </si>
  <si>
    <t>По каждому из актуализированных рисков сформулированы цель и задачи</t>
  </si>
  <si>
    <t>Цели и задачи соответствуют целям и задачам, сформулированным в Среднесрочной программе</t>
  </si>
  <si>
    <t>Цели прописаны конкретные (с точно прописанным желаемым результатом), достижимые, измеримые, привязанные к определенному времени их исполнения</t>
  </si>
  <si>
    <t>По каждому из актуализированных рисков необходимо сформулировать цель и задачи, соответствующие целям и задачам, сформулированным в Среднесрочной программе. При этом, цели должны быть конкретными (с точно прописанным желаемым результатом), достижимыми, измеримыми, привязанными к определенному времени их исполнения</t>
  </si>
  <si>
    <t>Цели и задачи должны не только соответствовать целям и задачам, сформулированным в Среднесрочной программе, но и быть конкретными (с точно прописанным желаемым результатом), достижимыми, измеримыми, привязанными к определенному времени их исполнения</t>
  </si>
  <si>
    <t>Не по каждой цели, есть соответствующие ей показатели</t>
  </si>
  <si>
    <t>По каждой цели, есть соответствующие ей показатели</t>
  </si>
  <si>
    <t>Показатели соответствуют показателям, сформулированным в Среднесрочной программе</t>
  </si>
  <si>
    <t>Показатели соответствуют показателям, сформулированным в Среднесрочной программе, и числовые значения показателей представлены в динамике</t>
  </si>
  <si>
    <t>По каждой цели необходимо представить показатели, соответствующие показателям, сформулированным в Среднесрочной программе, при этом числовые значения показателей должны быть представлены в динамике</t>
  </si>
  <si>
    <t>Показатели не только должны соответствовать показателям, сформулированным в Среднесрочной программе, но числовые значения показателей должны быть представлены в динамике</t>
  </si>
  <si>
    <t>Не разработана система мероприятий, направленных на достижение цели и задач</t>
  </si>
  <si>
    <t>Разработана система мероприятий, направленных на достижение цели и задач</t>
  </si>
  <si>
    <t>Мероприятия соответствуют мероприятиям, сформулированным в Среднесрочной программе</t>
  </si>
  <si>
    <t>Мероприятия  соответствуют мероприятиям, сформулированным в Среднесрочной программе, и  выделены в соответствии с поставленными задачами</t>
  </si>
  <si>
    <t>Необходимо разработать систему мероприятий, направленных на достижение цели и задач, в соответствии с мероприятиями, сформулированными в Среднесрочной программе, сгруппировав мероприятия в соответствии с поставленными задачами</t>
  </si>
  <si>
    <t>Мероприятия должны не только соответствовать мероприятиям, сформулированным в Среднесрочной программе, но и должны быть выделены в соответствии с поставленными задачами</t>
  </si>
  <si>
    <t xml:space="preserve">Не описаны ожидаемые конечные результаты реализации Программы </t>
  </si>
  <si>
    <t xml:space="preserve">Описаны ожидаемые конечные результаты реализации Программы </t>
  </si>
  <si>
    <t xml:space="preserve">Ожидаемые конечные результаты соответствуют результатам, сформулированным в Среднесрочной программе </t>
  </si>
  <si>
    <t>Ожидаемые конечные результаты соответствуют  результатам, сформулированным в Среднесрочной программе,  и  выделены в соответствии с поставленными задачами</t>
  </si>
  <si>
    <t>Необходимо сформировать систему ожидаемых конечных результатов реализации Программы в соответствии с результатами, сформулированными в Среднесрочной программе, выделив результаты в соответствии с поставленными задачами</t>
  </si>
  <si>
    <t>Ожидаемые конечные результаты должны не только соответствовать результатам, сформулированным в Среднесрочной программе, но и быть выделеными в соответствии с поставленными задачами</t>
  </si>
  <si>
    <t xml:space="preserve">Не определены ответственные и участники образовательного процесса, принимающие участие в реализации программы </t>
  </si>
  <si>
    <t xml:space="preserve">Определены ответственные за проведение и участники мероприятий
</t>
  </si>
  <si>
    <t xml:space="preserve">Определены ответственные за достижение целевых показателей и ожидаемых конечных результатов реализации Программы
</t>
  </si>
  <si>
    <t>Необходимо определить ответственных и участников образовательного процесса, принимающих участие в проведении мероприятий и ответственных за достижение целевых показателей и ожидаемых конечных результатов реализации Программы</t>
  </si>
  <si>
    <t>Необходимо определить не только ответственных и участников образовательного процесса, принимающих участие в проведении мероприятий, но и ответственных за достижение целевых показателей и ожидаемых конечных результатов реализации Программы</t>
  </si>
  <si>
    <t>Не разработано приложение «Дорожная карта» реализации программы антирисковых мер</t>
  </si>
  <si>
    <t>Разработано приложение «Дорожная карта» реализации программы антирисковых мер</t>
  </si>
  <si>
    <t xml:space="preserve">Перечень мероприятий представлен в дорожной карте в виде таблицы </t>
  </si>
  <si>
    <t>В таблице выделено 5 столбцов (Задача мероприятия – Название мероприятия – Конкретный срок реализации с датой – Ответственные за мероприятие – Участники мероприятия)</t>
  </si>
  <si>
    <t>Необходимо разработать Дорожную карту реализации программы антирисковых мер, представив перечень мероприятий виде таблицы, состоящей из 5 столбцов (Задача мероприятия – Название мероприятия – Конкретный срок реализации с датой – Ответственные за мероприятие – Участники мероприятия)</t>
  </si>
  <si>
    <t>Перечень мероприятий должен быть представлен в виде таблицы, состоящей из 5 столбцов (Задача мероприятия – Название мероприятия – Конкретный срок реализации с датой – Ответственные за мероприятие – Участники мероприятия)</t>
  </si>
  <si>
    <t>Апанасенковский МО</t>
  </si>
  <si>
    <t>Арзгирский МО</t>
  </si>
  <si>
    <t>Благодарненский ГО</t>
  </si>
  <si>
    <t>Будённовский МО</t>
  </si>
  <si>
    <t>Георгиевский ГО</t>
  </si>
  <si>
    <t>Изобильненский ГО</t>
  </si>
  <si>
    <t>Ипатовский ГО</t>
  </si>
  <si>
    <t>Кировский ГО</t>
  </si>
  <si>
    <t>Кочубеевский МО</t>
  </si>
  <si>
    <t>Курский МО</t>
  </si>
  <si>
    <t>Левокумский МО</t>
  </si>
  <si>
    <t>Минераловодский ГО</t>
  </si>
  <si>
    <t>Нефтекумский ГО</t>
  </si>
  <si>
    <t>Новоселицкий МО</t>
  </si>
  <si>
    <t>Петровский ГО</t>
  </si>
  <si>
    <t>Предгорный МО</t>
  </si>
  <si>
    <t>Советский ГО</t>
  </si>
  <si>
    <t>г. Ставрополь</t>
  </si>
  <si>
    <t>Степновский ГО</t>
  </si>
  <si>
    <t>Шпаковский МО</t>
  </si>
  <si>
    <t>Апанасенковский_МО</t>
  </si>
  <si>
    <t>Арзгирский_МО</t>
  </si>
  <si>
    <t>Благодарненский_ГО</t>
  </si>
  <si>
    <t>Будённовский_МО</t>
  </si>
  <si>
    <t>Георгиевский_ГО</t>
  </si>
  <si>
    <t>Изобильненский_ГО</t>
  </si>
  <si>
    <t>Ипатовский_ГО</t>
  </si>
  <si>
    <t>Кировский_ГО</t>
  </si>
  <si>
    <t>Кочубеевский_МО</t>
  </si>
  <si>
    <t>Курский_МО</t>
  </si>
  <si>
    <t>Левокумский_МО</t>
  </si>
  <si>
    <t>Минераловодский_ГО</t>
  </si>
  <si>
    <t>Нефтекумский_ГО</t>
  </si>
  <si>
    <t>Новоселицкий_МО</t>
  </si>
  <si>
    <t>Петровский_ГО</t>
  </si>
  <si>
    <t>Предгорный_МО</t>
  </si>
  <si>
    <t>Советский_ГО</t>
  </si>
  <si>
    <t>г_Ставрополь</t>
  </si>
  <si>
    <t>Степновский_ГО</t>
  </si>
  <si>
    <t>Шпаковский_МО</t>
  </si>
  <si>
    <t>МКОУ СОШ № 5, п. Айгурский</t>
  </si>
  <si>
    <t xml:space="preserve">МКОУ СОШ № 9, с. Родниковского </t>
  </si>
  <si>
    <t>МОУ СОШ № 3, п. Ставропольский</t>
  </si>
  <si>
    <t xml:space="preserve">МОУ СОШ № 18, п. Терский </t>
  </si>
  <si>
    <t>МБОУ СОШ № 18 имени А. П. Ляпина, ст. Урухская</t>
  </si>
  <si>
    <t>МБОУ СОШ №3,  г. Изобильный</t>
  </si>
  <si>
    <t>МКОУ СОШ № 17, с. Лесная Дача</t>
  </si>
  <si>
    <t>МБОУ СОШ № 33, г. Новопавловск</t>
  </si>
  <si>
    <t>МКОУ СОШ № 1, с. Кочубеевское</t>
  </si>
  <si>
    <t>МКОУ СОШ № 7, пос. Балтийский</t>
  </si>
  <si>
    <t>МКОУ СОШ №13, пос. Ленинский</t>
  </si>
  <si>
    <t xml:space="preserve">МБОУ СОШ № 8, с. Левокумка </t>
  </si>
  <si>
    <t>МКОУ СОШ № 8, пос. Зимняя ставка</t>
  </si>
  <si>
    <t>МОУ СОШ № 4, с. Падинское</t>
  </si>
  <si>
    <t>МКОУ СОШ № 5, г. Светлоград</t>
  </si>
  <si>
    <t>МБОУ СОШ № 2, ст. Суворовская</t>
  </si>
  <si>
    <t xml:space="preserve">МОУ СОШ № 4,  с. Правокумское </t>
  </si>
  <si>
    <t>МБОУ лицей № 38</t>
  </si>
  <si>
    <t>МКОУ СОШ № 6, с. Ольгино</t>
  </si>
  <si>
    <t>МКОУ СОШ № 14 имени В.И.Слядневой, с. Надежда</t>
  </si>
  <si>
    <t>МКОУ СОШ № 7, п.Чограйский</t>
  </si>
  <si>
    <t>МКОУ СОШ № 13, с. Мирное</t>
  </si>
  <si>
    <t>МОУ СОШ № 2,  г. Буденновск</t>
  </si>
  <si>
    <t>МКОУ СОШ № 19, пос. Нижнезольский</t>
  </si>
  <si>
    <t>МКОУ СОШ № 12 , ст. Баклановская</t>
  </si>
  <si>
    <t>МОУ СОШ № 11, ст. Георгиевская</t>
  </si>
  <si>
    <t>МКОУ СОШ № 9, пос. Рощино</t>
  </si>
  <si>
    <t>МБОУ СОШ № 1,  г. Минеральные Воды</t>
  </si>
  <si>
    <t>МОУ ООШ № 9, х. Жуковский</t>
  </si>
  <si>
    <t>МБОУ ООШ № 28, с. Садовое</t>
  </si>
  <si>
    <t xml:space="preserve">МОУ СОШ № 15,  х. Андреевский </t>
  </si>
  <si>
    <t>МБВОУ ЦО имени Героя России Владислава Духина</t>
  </si>
  <si>
    <t>МКОУ СОШ № 4, п. Верхнестепной</t>
  </si>
  <si>
    <t>МКОУ СОШ № 12, с. Татарка</t>
  </si>
  <si>
    <t>МКОУ ООШ № 11, а. Башанта</t>
  </si>
  <si>
    <t>МКОУ СОШ № 16, с. Шишкино</t>
  </si>
  <si>
    <t>МКОУ СОШ № 21, х. Спорный</t>
  </si>
  <si>
    <t>МКОУ СОШ № 15, с. Ивановское</t>
  </si>
  <si>
    <t xml:space="preserve">МКОУ ООШ № 25, пос. Бородыновка </t>
  </si>
  <si>
    <t>МБОУ ООШ № 27, х. Тамбукан</t>
  </si>
  <si>
    <t xml:space="preserve">МОУ СОШ № 5,  х. Восточный </t>
  </si>
  <si>
    <t>МКОУ ООШ № 9, с. Озерное</t>
  </si>
  <si>
    <t>МКОУ СОШ № 10 им. Героя России А.Р.Савченко, п. Цимлянский</t>
  </si>
  <si>
    <t>МБОУ СОШ № 5, с. Спасское</t>
  </si>
  <si>
    <t>МКОУ СОШ № 6, п. Передовой</t>
  </si>
  <si>
    <t>МКОУ СОШ № 23, х. Усть-Невинский</t>
  </si>
  <si>
    <t>МКОУ СОШ № 6, г. Минеральные Воды</t>
  </si>
  <si>
    <r>
      <rPr>
        <sz val="13.5"/>
        <color rgb="FF000000"/>
        <rFont val="Times New Roman"/>
        <family val="1"/>
        <charset val="204"/>
      </rPr>
      <t xml:space="preserve">МБОУ СОШ № 4, </t>
    </r>
    <r>
      <rPr>
        <sz val="13.5"/>
        <color rgb="FF333333"/>
        <rFont val="Arial"/>
        <family val="2"/>
        <charset val="204"/>
      </rPr>
      <t> </t>
    </r>
    <r>
      <rPr>
        <sz val="13.5"/>
        <color rgb="FF000000"/>
        <rFont val="Times New Roman"/>
        <family val="1"/>
        <charset val="204"/>
      </rPr>
      <t>ст. Боргустанская</t>
    </r>
  </si>
  <si>
    <t xml:space="preserve">МОУ СОШ № 10, с. Солдато-Александровское </t>
  </si>
  <si>
    <t>МКОУ ООШ № 21, п. Новый Бешпагир</t>
  </si>
  <si>
    <t>МБОУ СОШ № 4, с. Сотниковское</t>
  </si>
  <si>
    <t>МКОУ ООШ № 22, ст. Новотроицкая</t>
  </si>
  <si>
    <t>МКОУ СОШ № 12, с. Дворцовское</t>
  </si>
  <si>
    <t>МКОУ СОШ № 9, с. Розовка</t>
  </si>
  <si>
    <t>МБОУ СОШ № 5, с. Новоблагодарное</t>
  </si>
  <si>
    <t xml:space="preserve">МКОУ ООШ № 16, п. Селивановка </t>
  </si>
  <si>
    <t>МКОУ СОШ № 9, г. Благодарный</t>
  </si>
  <si>
    <t>ГКО ОУ санаторного типа для детей нуждающихся в длительном лечении «Санаторная школа-интернат № 21», с. Подлужное</t>
  </si>
  <si>
    <t>МКОУ СОШ № 9, с. Веселое</t>
  </si>
  <si>
    <t xml:space="preserve">МБОУ СОШ № 3, с. Гражданское </t>
  </si>
  <si>
    <t>МБОУ СОШ № 24, ст. Суворовская</t>
  </si>
  <si>
    <t xml:space="preserve">МКОУ ООШ № 17, п. Михайловка </t>
  </si>
  <si>
    <t>МБОУ СОШ № 10, с. Бурлацкое</t>
  </si>
  <si>
    <t>МКОУ СОШ  № 9 , с. Подлужное</t>
  </si>
  <si>
    <t>МКОУ СОШ № 22, х.Стародворцовский</t>
  </si>
  <si>
    <t xml:space="preserve">МКОУ СОШ № 4, с. Нижняя Александровка </t>
  </si>
  <si>
    <t>МБОУ ООШ № 21, п. Горный</t>
  </si>
  <si>
    <t xml:space="preserve">МКОУ ООШ № 18, х.Кононов  </t>
  </si>
  <si>
    <t>МКОУ СОШ № 13, ст. Каменнобродская</t>
  </si>
  <si>
    <t xml:space="preserve">МКОУ СОШ № 2, с. Греческое </t>
  </si>
  <si>
    <t>МБОУ ООШ № 25, п. Нижнеэтокский</t>
  </si>
  <si>
    <t>МКОУ СОШ № 4, с. Московское</t>
  </si>
  <si>
    <t xml:space="preserve">МКОУ СОШ № 17, с. Сунжа </t>
  </si>
  <si>
    <t>МБОУ СОШ или ООШ №3, ст. Бекешевская</t>
  </si>
  <si>
    <t>МБОУ СОШ № 2, г. Изобильный</t>
  </si>
  <si>
    <t xml:space="preserve">МКОУ ООШ №12, пос. Ленинский </t>
  </si>
  <si>
    <t>МБОУ ООШ №13, с. Этока</t>
  </si>
  <si>
    <t>МКОУ СОШ № 10,  с. Птичье</t>
  </si>
  <si>
    <t xml:space="preserve">МБОУ СОШ № 7,  с. Марьины Колодцы </t>
  </si>
  <si>
    <t>МБОУ СОШ № 7,   ст. Ессентукская</t>
  </si>
  <si>
    <t>МКОУ СОШ № 14 имени Г. Т. Мещерякова", ст. Новотроицкая</t>
  </si>
  <si>
    <t>МБОУ СОШ № 111, г. Минеральные Воды</t>
  </si>
  <si>
    <t>МБОУ СОШ № 14,   пос. Пятигорский</t>
  </si>
  <si>
    <t>МКОУ СОШ № 20, п. Новоизобильный</t>
  </si>
  <si>
    <t>МКОУ СОШ № 24, ст. Филимоновская</t>
  </si>
  <si>
    <t>МБОУ СОШ № 18, г. Изобильный</t>
  </si>
  <si>
    <t>г. Лермонтов</t>
  </si>
  <si>
    <t>г. Кисловодск</t>
  </si>
  <si>
    <t>г. Пятигорск</t>
  </si>
  <si>
    <t>Грачёвский МО</t>
  </si>
  <si>
    <t>г_Лермонтов</t>
  </si>
  <si>
    <t>г_Кисловодск</t>
  </si>
  <si>
    <t>г_Пятигорск</t>
  </si>
  <si>
    <t>Грачёвский_МО</t>
  </si>
  <si>
    <t>МБОУ СОШ № 2</t>
  </si>
  <si>
    <t xml:space="preserve">МБОУ лицей  № 4 </t>
  </si>
  <si>
    <t xml:space="preserve">МБОУ СОШ  № 3 имени А.С. Пушкина </t>
  </si>
  <si>
    <t xml:space="preserve">МКОУ СОШ № 6 , с. Спицевка </t>
  </si>
  <si>
    <t xml:space="preserve">МКОУ ЦО </t>
  </si>
  <si>
    <t>МБОУ СОШ  № 22</t>
  </si>
  <si>
    <t>МБОУ СОШ  № 25</t>
  </si>
  <si>
    <t>МБОУ СОШ №2</t>
  </si>
  <si>
    <t>МБОУ СОШ № 18</t>
  </si>
  <si>
    <t>МБОУ СОШ № 26</t>
  </si>
  <si>
    <t xml:space="preserve">Концепция развития МБОУ СОШ № 7 с. Марьины Колодцы Минераловодского района (в рамках проекта 500+)
</t>
  </si>
  <si>
    <t>Среднесрочная программа развития МБОУ СОШ № 7 с. Марьины Колодцы Минераловодского района (в рамках проекта 500+)</t>
  </si>
  <si>
    <t xml:space="preserve">Концепция развития – это документ перспективного (стратегического) планирования (2-3 года), содержащий общее системное представление о путях перехода от текущего положения образовательной организации к желаемому. Он определяет ключевые направления деятельности, которые включают выявление путей и технологий достижения поставленной цели и задач с выделением главных факторов их достижения, то есть таких внутришкольных механизмов управления, которые позволят добиться позитивных изменений в запланированные сроки. Все внутренние процессы в образовательной организации должны ориентироваться на цель и задачи концепции, а не на решение текущих задач. К разработке концепции чрезвычайно важно подключать коллектив школы, так чтобы цель и задачи, которые школа ставит перед собой, были бы понятны школьной команде. 
Описание анализа школьной системы образования: достаточно кратких контекстных сведений о школе, главное внимание должно быть уделено выявлению слабых сторон и угроз развития ОО, лежащих в основе рисков снижения образовательных результатов.
Для описания выбираем только значимые для дальнейшего анализа данные, т.к. именно они будут доказывать логику установления причин возникновения рисков, на устранение которых направлена Концепция и их влияния на образовательный процесс.
Анализ рисков деятельности ОО в соответствии с «рисковым профилем» образовательной организации должен содержать описание установленный школьной администрацией совместно с куратором причин возникновения рисков, на устранение которых направлена Концепция
Нет описания анализа рисков деятельности ОО, не выделены причины возникновения каждого риска и его влияние на состояние образовательного процесса
Сформулированная цель не соответствуют предъявляемым требованиям: цель должна быть измеримая, что означает наличие имеющихся или потенциально существующих способов или средств ее измерения (диагностические мониторинги, опросы и аналитика и т.п.). Также цель должна быть достижимая и иметь четкие сроки исполнения. Не все показатели выражены числовыми значениями. Показатель должен демонстрировать факт достижения цели и выполнения задач и может быть, как количественным, так и качественным. При определении показателей за достижение каждого из них назначаются ответственные, определяется периодичность и процедура оценки выполнения каждого показателя, разрабатывается система ответственности и материального, нематериального стимулирования работников за достижение показателей.  В соответствии с Методическими рекомендациями по содержательному ведению ИС МЭДК проекта «500+» не представлен раздел «Лица, ответственные за достижение результатов», который должен четко отвечать на вопрос: «Кто будет проводить указанные изменения?», т.е. в Концепции развития должны быть указаны ответственные за достижение каждой цели, решение каждой задачи, реализацию каждой позиции в разделе «Меры и мероприятия по достижению цели развития». 
Данный документ не может быть использован в практике работы образовательной организации
</t>
  </si>
  <si>
    <t>ПРОГРАММА АНТИРИСКОВЫХ МЕР ПО НАПРАВЛЕНИЮ</t>
  </si>
  <si>
    <t xml:space="preserve">Поле для комментариев к Среднесрочной программе Среднесрочная программа развития – документ тактического планирования, разрабатывается на 1 год на основе концепции развития. Это «план действий», который определяет цель и задачи развития школы в привязке к срокам реализации, описывает условия и меры по достижению позитивных изменений. Среднесрочная программа содержит конкретные индикаторы выбранных мер по наступлению позитивных изменений и выполняет функцию общего «плана-графика» образовательной организации на заданный период. Главной целью программы развития является улучшение образовательных результатов учащихся. В условиях ограниченности ресурсов программа опирается в основном на внутренние ресурсы. Она призвана запускать и сопровождать механизмы, обеспечивающие результативность школы вне зависимости от материально-технической оснащенности, контингента учащихся, доходов и культурного уровня семей и т.д. Программа обеспечивает целенаправленную, скоординированную деятельность педагогического коллектива по решению актуальной сложной проблемы – повышению жизненных шансов своих учеников. 
Не определена связь между целевыми показателями и результатами программы. Следует кратко описать в соответствии с целью ожидаемые конечные результаты реализации программы по каждой поставленной задаче. Конечные результаты желательно представить в виде изменений, отражающих эффект и позволяющих однозначно оценить результат реализации программы, а также ее динамику через количественные и качественные показатели. Увеличение скорости сети Интернет в школе до 80 – 100 Мб - это не мероприятие, а цель, Мероприятие - что необходимо сделать для достижения цели или решения задачи. В Среднесрочной программе должны быть указаны ответственные за достижение каждой цели, решение каждой задачи, достижение целевых показателей и конечных результатов, реализацию каждой позиции в разделе 4  «Основные мероприятия программы/перечень подпрограмм c основными мероприятиями» и Приложении к разделу 4 «Основные мероприятия программы/перечень подпрограмм c основными мероприятиями», а так же участники образовательного процесса, которые будут принимать участие в решении задач, достижении показателей, реализации мероприятий. При этом важно отметить, что в качестве участников образовательного процесса могут указываться органы государственно-общественного управления образовательной организацией (педагогический совет, методический совет, методический объединения, управляющий совет, родительский комитет, совет ученического самоуправления и т.д.). Не представлен  раздел «Порядок управления реализацией программы» или «Механизм реализации программы», в которых нужно указать, кем каким образом будет обеспечиваться реализация программы развития, осуществляться корректировка программы развития, а также кто осуществляет управление реализацией программы.
Для того, чтобы успешно претворить программу в жизнь необходимо: 
- разработать систему нормативно-правовых актов
- определить систему управления её реализацией, разграничив полномочия и ответственность, т.е. определить организационную структуру деятельности 
- определить систему мероприятий, способствующих реализации программы и необходимых для достижения запланированных результатов: заседания органов государственно-общественного управления, совещания при директоре, завуче, на которых рассматриваются различные аспекты реализации программы, и при подготовке к которым проводятся процедуры мониторинга, контроля, аудита, оценки, и по итогам которых принимаются управленческие решения, направленные на повышение качества реализации программы. Данный документ может быть использован в практике работы образовательной организации, при условии реализации данных рекомендаций.
</t>
  </si>
  <si>
    <t xml:space="preserve">Программа антирисковых мер – это операционный документ, содержащий конкретные задачи и мероприятия, которые должны быть согласованы с целями, указанными в концепции развития школы, среднесрочной программе развития, показателями, описанными в среднесрочной программе развития и ее подпрограммах. Она ориентирована на повышение эффективности использования существующего потенциала и представляет собой оперативное планирование, детализацию мер по конкретному выбранному и утвержденному риску и предполагает описание по каждому риску цели, задач, ресурсов, показателей, этапов, мероприятий, которые будут использованы в работе для достижения наступления позитивных изменений. 
Сформулированные цели не соответствуют предъявляемым требованиям: цель должна быть измеримая, что означает наличие имеющихся или потенциально существующих способов или средств ее измерения (диагностические мониторинги, опросы и аналитика и т.п.). Также цель должна быть достижимая и иметь четкие сроки исполнения. Данные документы могут быть использован в практике работы образовательной организации, при условии реализации данных рекомендаций. 
Не определена связь между целевыми показателями и результатами программы. Следует кратко описать в соответствии с целью ожидаемые конечные результаты реализации программы по каждой поставленной задаче. Конечные результаты желательно представить в виде изменений, отражающих эффект и позволяющих однозначно оценить результат реализации программы, а также ее динамику через количественные и качественные показатели.
В антирисковой программе должны быть указаны ответственные за достижение каждой цели, решение каждой задачи, достижение целевых показателей и конечных результатов, реализацию каждой позиции в разделе 5  «Меры/мероприятия по достижению цели и задач» и Дорожной карте реализации программы антирисковых мер, а так же участники образовательного процесса, которые будут принимать участие в решении задач, достижении показателей, реализации мероприятий.
Данные документы могут быть использован в практике работы образовательной организации, при условии реализации данных рекомендаций.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</si>
</sst>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-mmm"/>
  </numFmts>
  <fonts count="15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E2F0D9"/>
      </patternFill>
    </fill>
    <fill>
      <patternFill patternType="solid">
        <fgColor rgb="FFE2F0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2CC"/>
        <bgColor rgb="FFFFFFCC"/>
      </patternFill>
    </fill>
    <fill>
      <patternFill patternType="solid">
        <fgColor rgb="FFFFE699"/>
        <bgColor rgb="FFFFF2CC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4" borderId="0" xfId="0" applyFill="1"/>
    <xf numFmtId="164" fontId="3" fillId="3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center" vertical="center"/>
    </xf>
    <xf numFmtId="0" fontId="2" fillId="4" borderId="0" xfId="0" applyFont="1" applyFill="1"/>
    <xf numFmtId="164" fontId="2" fillId="5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0" fontId="2" fillId="5" borderId="6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8" fillId="0" borderId="1" xfId="0" applyFont="1" applyBorder="1" applyAlignment="1">
      <alignment vertical="center" wrapText="1"/>
    </xf>
    <xf numFmtId="165" fontId="0" fillId="0" borderId="1" xfId="0" applyNumberFormat="1" applyBorder="1"/>
    <xf numFmtId="0" fontId="5" fillId="0" borderId="0" xfId="0" applyFont="1" applyAlignment="1">
      <alignment horizontal="left" vertical="center" wrapText="1" indent="1"/>
    </xf>
    <xf numFmtId="0" fontId="5" fillId="0" borderId="0" xfId="0" applyFont="1"/>
    <xf numFmtId="0" fontId="9" fillId="0" borderId="12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/>
    <xf numFmtId="0" fontId="9" fillId="3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6" borderId="6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165" fontId="9" fillId="0" borderId="14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/>
    </xf>
    <xf numFmtId="165" fontId="9" fillId="0" borderId="14" xfId="0" applyNumberFormat="1" applyFont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justify" vertical="center"/>
    </xf>
    <xf numFmtId="0" fontId="9" fillId="5" borderId="6" xfId="0" applyFont="1" applyFill="1" applyBorder="1" applyAlignment="1">
      <alignment horizontal="justify" vertical="center"/>
    </xf>
    <xf numFmtId="0" fontId="9" fillId="0" borderId="15" xfId="0" applyFont="1" applyBorder="1" applyAlignment="1">
      <alignment wrapText="1"/>
    </xf>
    <xf numFmtId="0" fontId="9" fillId="0" borderId="14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 indent="1"/>
    </xf>
    <xf numFmtId="0" fontId="9" fillId="3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13" fillId="0" borderId="16" xfId="0" applyFont="1" applyBorder="1" applyAlignment="1">
      <alignment vertical="center" wrapText="1"/>
    </xf>
    <xf numFmtId="0" fontId="13" fillId="0" borderId="0" xfId="0" applyFont="1"/>
    <xf numFmtId="0" fontId="0" fillId="0" borderId="0" xfId="0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4" borderId="7" xfId="0" applyFont="1" applyFill="1" applyBorder="1" applyAlignme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vertical="top" wrapText="1"/>
      <protection locked="0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4" borderId="11" xfId="0" applyFont="1" applyFill="1" applyBorder="1" applyAlignment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2" fontId="5" fillId="3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2CC"/>
      <rgbColor rgb="FFCCFFCC"/>
      <rgbColor rgb="FFFFE6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77"/>
  <sheetViews>
    <sheetView zoomScaleNormal="100" workbookViewId="0">
      <selection activeCell="C5" sqref="C5"/>
    </sheetView>
  </sheetViews>
  <sheetFormatPr defaultRowHeight="15"/>
  <cols>
    <col min="1" max="1" width="7.140625" customWidth="1"/>
    <col min="2" max="2" width="30" customWidth="1"/>
    <col min="3" max="3" width="60.5703125" customWidth="1"/>
    <col min="4" max="4" width="9.85546875" customWidth="1"/>
    <col min="5" max="5" width="42.5703125" customWidth="1"/>
    <col min="6" max="1025" width="8.7109375" customWidth="1"/>
  </cols>
  <sheetData>
    <row r="1" spans="1:5" ht="15.75" customHeight="1">
      <c r="A1" s="82" t="s">
        <v>0</v>
      </c>
      <c r="B1" s="82"/>
      <c r="C1" s="83" t="s">
        <v>1</v>
      </c>
      <c r="D1" s="83"/>
    </row>
    <row r="2" spans="1:5" ht="45" customHeight="1">
      <c r="A2" s="82" t="s">
        <v>2</v>
      </c>
      <c r="B2" s="82"/>
      <c r="C2" s="83" t="s">
        <v>3</v>
      </c>
      <c r="D2" s="83"/>
    </row>
    <row r="3" spans="1:5" ht="56.25" customHeight="1">
      <c r="A3" s="84" t="s">
        <v>4</v>
      </c>
      <c r="B3" s="84"/>
      <c r="C3" s="83" t="s">
        <v>5</v>
      </c>
      <c r="D3" s="83"/>
    </row>
    <row r="4" spans="1:5" ht="16.5" customHeight="1">
      <c r="A4" s="85" t="s">
        <v>6</v>
      </c>
      <c r="B4" s="85"/>
      <c r="C4" s="2" t="s">
        <v>7</v>
      </c>
      <c r="D4" s="2" t="s">
        <v>8</v>
      </c>
      <c r="E4" s="1" t="s">
        <v>9</v>
      </c>
    </row>
    <row r="5" spans="1:5" ht="30" customHeight="1">
      <c r="A5" s="86" t="s">
        <v>10</v>
      </c>
      <c r="B5" s="87" t="s">
        <v>11</v>
      </c>
      <c r="C5" s="5"/>
      <c r="D5" s="5">
        <f>Лист1!D5</f>
        <v>1</v>
      </c>
    </row>
    <row r="6" spans="1:5" ht="30" customHeight="1">
      <c r="A6" s="86"/>
      <c r="B6" s="87"/>
      <c r="C6" s="5"/>
      <c r="D6" s="5"/>
    </row>
    <row r="7" spans="1:5" ht="30" customHeight="1">
      <c r="A7" s="86"/>
      <c r="B7" s="87"/>
      <c r="C7" s="5" t="e">
        <f>Лист1!#REF!</f>
        <v>#REF!</v>
      </c>
      <c r="D7" s="5">
        <f>Лист1!F5</f>
        <v>2</v>
      </c>
    </row>
    <row r="8" spans="1:5" ht="30" customHeight="1">
      <c r="A8" s="6"/>
      <c r="B8" s="7"/>
      <c r="C8" s="5"/>
      <c r="D8" s="5"/>
    </row>
    <row r="9" spans="1:5" ht="30" customHeight="1">
      <c r="A9" s="88">
        <v>2</v>
      </c>
      <c r="B9" s="87" t="s">
        <v>12</v>
      </c>
      <c r="C9" s="5" t="str">
        <f>Лист1!D6</f>
        <v>В концепции развития представлено описание анализа рисков деятельности ОО</v>
      </c>
      <c r="D9" s="5">
        <f>Лист1!D8</f>
        <v>1</v>
      </c>
    </row>
    <row r="10" spans="1:5" ht="30" customHeight="1">
      <c r="A10" s="88"/>
      <c r="B10" s="87"/>
      <c r="C10" s="5" t="e">
        <f>Лист1!#REF!</f>
        <v>#REF!</v>
      </c>
      <c r="D10" s="5" t="e">
        <f>Лист1!#REF!</f>
        <v>#REF!</v>
      </c>
    </row>
    <row r="11" spans="1:5" ht="30" customHeight="1">
      <c r="A11" s="88">
        <v>3</v>
      </c>
      <c r="B11" s="87" t="s">
        <v>13</v>
      </c>
      <c r="C11" s="5"/>
      <c r="D11" s="5"/>
    </row>
    <row r="12" spans="1:5" ht="30" customHeight="1">
      <c r="A12" s="88"/>
      <c r="B12" s="87"/>
      <c r="C12" s="5"/>
      <c r="D12" s="5"/>
    </row>
    <row r="13" spans="1:5" ht="30" customHeight="1">
      <c r="A13" s="88">
        <v>4</v>
      </c>
      <c r="B13" s="87" t="s">
        <v>14</v>
      </c>
      <c r="C13" s="5"/>
      <c r="D13" s="5"/>
    </row>
    <row r="14" spans="1:5" ht="30" customHeight="1">
      <c r="A14" s="88"/>
      <c r="B14" s="87"/>
      <c r="C14" s="5"/>
      <c r="D14" s="5"/>
    </row>
    <row r="15" spans="1:5" ht="30" customHeight="1">
      <c r="A15" s="88">
        <v>5</v>
      </c>
      <c r="B15" s="87" t="s">
        <v>15</v>
      </c>
      <c r="C15" s="5"/>
      <c r="D15" s="5"/>
    </row>
    <row r="16" spans="1:5" ht="30" customHeight="1">
      <c r="A16" s="88"/>
      <c r="B16" s="87"/>
      <c r="C16" s="5"/>
      <c r="D16" s="5"/>
    </row>
    <row r="17" spans="1:4" ht="30" customHeight="1">
      <c r="A17" s="88">
        <v>6</v>
      </c>
      <c r="B17" s="87" t="s">
        <v>16</v>
      </c>
      <c r="C17" s="5"/>
      <c r="D17" s="5"/>
    </row>
    <row r="18" spans="1:4" ht="30" customHeight="1">
      <c r="A18" s="88"/>
      <c r="B18" s="87"/>
      <c r="C18" s="5"/>
      <c r="D18" s="5"/>
    </row>
    <row r="19" spans="1:4" ht="30" customHeight="1">
      <c r="A19" s="88"/>
      <c r="B19" s="87"/>
      <c r="C19" s="5"/>
      <c r="D19" s="5"/>
    </row>
    <row r="20" spans="1:4" s="9" customFormat="1" ht="29.25" customHeight="1">
      <c r="A20" s="89" t="str">
        <f>C3</f>
        <v>Ппппппппппппппппппппппппппппппппппппппппппппппппппппппппппппппппппппппппп</v>
      </c>
      <c r="B20" s="89"/>
      <c r="C20" s="5" t="s">
        <v>17</v>
      </c>
      <c r="D20" s="8" t="e">
        <f>SUM(D5:D19)</f>
        <v>#REF!</v>
      </c>
    </row>
    <row r="21" spans="1:4" s="9" customFormat="1" ht="29.25" customHeight="1">
      <c r="A21" s="89"/>
      <c r="B21" s="89"/>
      <c r="C21" s="5" t="s">
        <v>18</v>
      </c>
      <c r="D21" s="10" t="e">
        <f>D20/18*100</f>
        <v>#REF!</v>
      </c>
    </row>
    <row r="22" spans="1:4" s="9" customFormat="1" ht="29.25" customHeight="1">
      <c r="A22" s="11"/>
      <c r="B22" s="11"/>
      <c r="C22" s="11"/>
      <c r="D22" s="11"/>
    </row>
    <row r="23" spans="1:4" s="9" customFormat="1" ht="29.25" customHeight="1">
      <c r="A23" s="90"/>
      <c r="B23" s="90"/>
      <c r="C23" s="12"/>
      <c r="D23" s="12"/>
    </row>
    <row r="24" spans="1:4" ht="42" customHeight="1">
      <c r="A24" s="91" t="s">
        <v>19</v>
      </c>
      <c r="B24" s="91"/>
      <c r="C24" s="83"/>
      <c r="D24" s="83"/>
    </row>
    <row r="25" spans="1:4" ht="24.75" customHeight="1">
      <c r="A25" s="12" t="s">
        <v>20</v>
      </c>
      <c r="B25" s="4" t="s">
        <v>21</v>
      </c>
      <c r="C25" s="5"/>
      <c r="D25" s="5"/>
    </row>
    <row r="26" spans="1:4" ht="24.75" customHeight="1">
      <c r="A26" s="12" t="s">
        <v>22</v>
      </c>
      <c r="B26" s="4"/>
      <c r="C26" s="5"/>
      <c r="D26" s="5"/>
    </row>
    <row r="27" spans="1:4" ht="24.75" customHeight="1">
      <c r="A27" s="12" t="s">
        <v>23</v>
      </c>
      <c r="B27" s="4" t="s">
        <v>24</v>
      </c>
      <c r="C27" s="5"/>
      <c r="D27" s="5"/>
    </row>
    <row r="28" spans="1:4" ht="24.75" customHeight="1">
      <c r="A28" s="12" t="s">
        <v>25</v>
      </c>
      <c r="B28" s="4"/>
      <c r="C28" s="5"/>
      <c r="D28" s="5"/>
    </row>
    <row r="29" spans="1:4" ht="24.75" customHeight="1">
      <c r="A29" s="12" t="s">
        <v>26</v>
      </c>
      <c r="B29" s="4" t="s">
        <v>27</v>
      </c>
      <c r="C29" s="5"/>
      <c r="D29" s="5"/>
    </row>
    <row r="30" spans="1:4" ht="24.75" customHeight="1">
      <c r="A30" s="12" t="s">
        <v>25</v>
      </c>
      <c r="B30" s="4"/>
      <c r="C30" s="5"/>
      <c r="D30" s="5"/>
    </row>
    <row r="31" spans="1:4" ht="24.75" customHeight="1">
      <c r="A31" s="12" t="s">
        <v>28</v>
      </c>
      <c r="B31" s="3" t="s">
        <v>29</v>
      </c>
      <c r="C31" s="5"/>
      <c r="D31" s="5"/>
    </row>
    <row r="32" spans="1:4" ht="24.75" customHeight="1">
      <c r="A32" s="12" t="s">
        <v>25</v>
      </c>
      <c r="B32" s="13"/>
      <c r="C32" s="5"/>
      <c r="D32" s="5"/>
    </row>
    <row r="33" spans="1:4" ht="24.75" customHeight="1">
      <c r="A33" s="12" t="s">
        <v>30</v>
      </c>
      <c r="B33" s="4" t="s">
        <v>31</v>
      </c>
      <c r="C33" s="5"/>
      <c r="D33" s="5"/>
    </row>
    <row r="34" spans="1:4" ht="24.75" customHeight="1">
      <c r="A34" s="12" t="s">
        <v>25</v>
      </c>
      <c r="B34" s="14"/>
      <c r="C34" s="5"/>
      <c r="D34" s="5"/>
    </row>
    <row r="35" spans="1:4" ht="24.75" customHeight="1">
      <c r="A35" s="12"/>
      <c r="B35" s="14"/>
      <c r="C35" s="5"/>
      <c r="D35" s="5"/>
    </row>
    <row r="36" spans="1:4" ht="24.75" customHeight="1">
      <c r="A36" s="12"/>
      <c r="B36" s="14"/>
      <c r="C36" s="5"/>
      <c r="D36" s="5"/>
    </row>
    <row r="37" spans="1:4" ht="24.75" customHeight="1">
      <c r="A37" s="12"/>
      <c r="B37" s="14"/>
      <c r="C37" s="5"/>
      <c r="D37" s="5"/>
    </row>
    <row r="38" spans="1:4" ht="24.75" customHeight="1">
      <c r="A38" s="12"/>
      <c r="B38" s="3"/>
      <c r="C38" s="5"/>
      <c r="D38" s="5"/>
    </row>
    <row r="39" spans="1:4" ht="24.75" customHeight="1">
      <c r="A39" s="12"/>
      <c r="C39" s="5"/>
      <c r="D39" s="5"/>
    </row>
    <row r="40" spans="1:4" ht="24.75" customHeight="1">
      <c r="A40" s="12"/>
      <c r="B40" s="14"/>
      <c r="C40" s="5"/>
      <c r="D40" s="5"/>
    </row>
    <row r="41" spans="1:4" ht="24.75" customHeight="1">
      <c r="A41" s="12"/>
      <c r="B41" s="14"/>
      <c r="C41" s="5"/>
      <c r="D41" s="5"/>
    </row>
    <row r="42" spans="1:4" ht="24.75" customHeight="1">
      <c r="A42" s="12"/>
      <c r="B42" s="14"/>
      <c r="C42" s="5"/>
      <c r="D42" s="5"/>
    </row>
    <row r="43" spans="1:4" ht="24.75" customHeight="1">
      <c r="A43" s="12"/>
      <c r="B43" s="14"/>
      <c r="C43" s="5"/>
      <c r="D43" s="5"/>
    </row>
    <row r="44" spans="1:4" ht="24.75" customHeight="1">
      <c r="A44" s="12"/>
      <c r="B44" s="14"/>
      <c r="C44" s="5"/>
      <c r="D44" s="5"/>
    </row>
    <row r="45" spans="1:4" ht="24.75" customHeight="1">
      <c r="A45" s="12"/>
      <c r="B45" s="3"/>
      <c r="C45" s="5"/>
      <c r="D45" s="5"/>
    </row>
    <row r="46" spans="1:4" ht="24.75" customHeight="1">
      <c r="A46" s="12"/>
      <c r="B46" s="1"/>
      <c r="C46" s="5"/>
      <c r="D46" s="5"/>
    </row>
    <row r="47" spans="1:4" ht="24.75" customHeight="1">
      <c r="A47" s="12"/>
      <c r="B47" s="15"/>
      <c r="C47" s="5"/>
      <c r="D47" s="5"/>
    </row>
    <row r="48" spans="1:4" ht="24.75" customHeight="1">
      <c r="A48" s="12"/>
      <c r="B48" s="15"/>
      <c r="C48" s="5"/>
      <c r="D48" s="5"/>
    </row>
    <row r="49" spans="1:4" ht="24.75" customHeight="1">
      <c r="A49" s="12"/>
      <c r="B49" s="15"/>
      <c r="C49" s="5"/>
      <c r="D49" s="5"/>
    </row>
    <row r="50" spans="1:4" ht="24.75" customHeight="1">
      <c r="A50" s="12"/>
      <c r="B50" s="1"/>
      <c r="C50" s="5"/>
      <c r="D50" s="5"/>
    </row>
    <row r="51" spans="1:4" ht="24.75" customHeight="1">
      <c r="A51" s="12"/>
      <c r="B51" s="15"/>
      <c r="C51" s="5"/>
      <c r="D51" s="5"/>
    </row>
    <row r="52" spans="1:4" ht="24.75" customHeight="1">
      <c r="A52" s="12"/>
      <c r="B52" s="15"/>
      <c r="C52" s="5"/>
      <c r="D52" s="5"/>
    </row>
    <row r="53" spans="1:4" ht="24.75" customHeight="1">
      <c r="A53" s="12"/>
      <c r="B53" s="15"/>
      <c r="C53" s="5"/>
      <c r="D53" s="5"/>
    </row>
    <row r="54" spans="1:4" ht="24.75" customHeight="1">
      <c r="A54" s="12"/>
      <c r="B54" s="15"/>
      <c r="C54" s="5"/>
      <c r="D54" s="5"/>
    </row>
    <row r="55" spans="1:4" ht="24.75" customHeight="1">
      <c r="A55" s="12"/>
      <c r="B55" s="1"/>
      <c r="C55" s="5"/>
      <c r="D55" s="5"/>
    </row>
    <row r="56" spans="1:4" ht="24.75" customHeight="1">
      <c r="A56" s="12"/>
      <c r="B56" s="15"/>
      <c r="C56" s="5"/>
      <c r="D56" s="5"/>
    </row>
    <row r="57" spans="1:4" ht="24.75" customHeight="1">
      <c r="A57" s="12"/>
      <c r="B57" s="15"/>
      <c r="C57" s="5"/>
      <c r="D57" s="5"/>
    </row>
    <row r="58" spans="1:4" ht="24.75" customHeight="1">
      <c r="A58" s="12"/>
      <c r="B58" s="15"/>
      <c r="C58" s="5"/>
      <c r="D58" s="5"/>
    </row>
    <row r="59" spans="1:4" ht="24.75" customHeight="1">
      <c r="A59" s="12"/>
      <c r="B59" s="15"/>
      <c r="C59" s="5"/>
      <c r="D59" s="5"/>
    </row>
    <row r="60" spans="1:4" ht="24.75" customHeight="1">
      <c r="A60" s="12"/>
      <c r="B60" s="1"/>
      <c r="C60" s="5"/>
      <c r="D60" s="5"/>
    </row>
    <row r="61" spans="1:4" ht="24.75" customHeight="1">
      <c r="A61" s="12"/>
      <c r="B61" s="15"/>
      <c r="C61" s="5"/>
      <c r="D61" s="5"/>
    </row>
    <row r="62" spans="1:4" ht="24.75" customHeight="1">
      <c r="A62" s="12"/>
      <c r="B62" s="15"/>
      <c r="C62" s="5"/>
      <c r="D62" s="5"/>
    </row>
    <row r="63" spans="1:4" ht="24.75" customHeight="1">
      <c r="A63" s="12"/>
      <c r="B63" s="1"/>
      <c r="C63" s="5"/>
      <c r="D63" s="5"/>
    </row>
    <row r="64" spans="1:4" ht="24.75" customHeight="1">
      <c r="A64" s="12"/>
      <c r="B64" s="15"/>
      <c r="C64" s="5"/>
      <c r="D64" s="5"/>
    </row>
    <row r="65" spans="1:4" ht="24.75" customHeight="1">
      <c r="A65" s="12"/>
      <c r="B65" s="15"/>
      <c r="C65" s="5"/>
      <c r="D65" s="5"/>
    </row>
    <row r="66" spans="1:4" ht="24.75" customHeight="1">
      <c r="A66" s="12"/>
      <c r="B66" s="15"/>
      <c r="C66" s="5"/>
      <c r="D66" s="5"/>
    </row>
    <row r="67" spans="1:4" ht="24.75" customHeight="1">
      <c r="A67" s="12"/>
      <c r="B67" s="15"/>
      <c r="C67" s="5"/>
      <c r="D67" s="5"/>
    </row>
    <row r="68" spans="1:4" ht="24.75" customHeight="1">
      <c r="A68" s="12"/>
      <c r="B68" s="15"/>
      <c r="C68" s="5"/>
      <c r="D68" s="5"/>
    </row>
    <row r="69" spans="1:4" ht="24.75" customHeight="1">
      <c r="A69" s="12"/>
      <c r="B69" s="15"/>
      <c r="C69" s="5"/>
      <c r="D69" s="5"/>
    </row>
    <row r="70" spans="1:4" ht="24.75" customHeight="1">
      <c r="A70" s="12"/>
      <c r="B70" s="1"/>
      <c r="C70" s="5"/>
      <c r="D70" s="5"/>
    </row>
    <row r="71" spans="1:4" ht="24.75" customHeight="1">
      <c r="A71" s="12"/>
      <c r="B71" s="15"/>
      <c r="C71" s="5"/>
      <c r="D71" s="5"/>
    </row>
    <row r="72" spans="1:4" ht="24.75" customHeight="1">
      <c r="A72" s="12"/>
      <c r="B72" s="15"/>
      <c r="C72" s="5"/>
      <c r="D72" s="5"/>
    </row>
    <row r="73" spans="1:4" ht="24.75" customHeight="1">
      <c r="A73" s="12"/>
      <c r="B73" s="15"/>
      <c r="C73" s="5"/>
      <c r="D73" s="5"/>
    </row>
    <row r="74" spans="1:4" ht="24.75" customHeight="1">
      <c r="A74" s="12"/>
      <c r="B74" s="15"/>
      <c r="C74" s="5"/>
      <c r="D74" s="5"/>
    </row>
    <row r="75" spans="1:4" ht="24.75" customHeight="1">
      <c r="A75" s="12"/>
      <c r="B75" s="15"/>
      <c r="C75" s="5"/>
      <c r="D75" s="5"/>
    </row>
    <row r="76" spans="1:4" ht="24.75" customHeight="1">
      <c r="A76" s="12"/>
      <c r="B76" s="16"/>
      <c r="C76" s="5"/>
      <c r="D76" s="5"/>
    </row>
    <row r="77" spans="1:4" ht="15.75" customHeight="1"/>
  </sheetData>
  <mergeCells count="23">
    <mergeCell ref="C24:D24"/>
    <mergeCell ref="A17:A19"/>
    <mergeCell ref="B17:B19"/>
    <mergeCell ref="A20:B21"/>
    <mergeCell ref="A23:B23"/>
    <mergeCell ref="A24:B24"/>
    <mergeCell ref="A11:A12"/>
    <mergeCell ref="B11:B12"/>
    <mergeCell ref="A13:A14"/>
    <mergeCell ref="B13:B14"/>
    <mergeCell ref="A15:A16"/>
    <mergeCell ref="B15:B16"/>
    <mergeCell ref="A4:B4"/>
    <mergeCell ref="A5:A7"/>
    <mergeCell ref="B5:B7"/>
    <mergeCell ref="A9:A10"/>
    <mergeCell ref="B9:B10"/>
    <mergeCell ref="A1:B1"/>
    <mergeCell ref="C1:D1"/>
    <mergeCell ref="A2:B2"/>
    <mergeCell ref="C2:D2"/>
    <mergeCell ref="A3:B3"/>
    <mergeCell ref="C3:D3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Лист1!$C$3:$D$3</xm:f>
          </x14:formula1>
          <x14:formula2>
            <xm:f>0</xm:f>
          </x14:formula2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MK63"/>
  <sheetViews>
    <sheetView tabSelected="1" topLeftCell="A57" zoomScale="115" zoomScaleNormal="115" workbookViewId="0">
      <selection activeCell="A55" sqref="A55:D63"/>
    </sheetView>
  </sheetViews>
  <sheetFormatPr defaultRowHeight="15"/>
  <cols>
    <col min="1" max="1" width="7.140625" style="17" customWidth="1"/>
    <col min="2" max="2" width="37.7109375" style="18" customWidth="1"/>
    <col min="3" max="3" width="124.42578125" style="17" customWidth="1"/>
    <col min="4" max="4" width="9.5703125" style="17" customWidth="1"/>
    <col min="5" max="5" width="61.85546875" style="18" customWidth="1"/>
    <col min="6" max="1025" width="9.140625" style="17" customWidth="1"/>
  </cols>
  <sheetData>
    <row r="1" spans="1:5" ht="24.75" customHeight="1">
      <c r="A1" s="82" t="s">
        <v>0</v>
      </c>
      <c r="B1" s="82"/>
      <c r="C1" s="92" t="s">
        <v>190</v>
      </c>
      <c r="D1" s="92"/>
    </row>
    <row r="2" spans="1:5" ht="24.75" customHeight="1">
      <c r="A2" s="82" t="s">
        <v>2</v>
      </c>
      <c r="B2" s="82"/>
      <c r="C2" s="92" t="s">
        <v>297</v>
      </c>
      <c r="D2" s="92"/>
    </row>
    <row r="3" spans="1:5" ht="46.5" customHeight="1">
      <c r="A3" s="93" t="s">
        <v>4</v>
      </c>
      <c r="B3" s="93"/>
      <c r="C3" s="94" t="s">
        <v>323</v>
      </c>
      <c r="D3" s="94"/>
    </row>
    <row r="4" spans="1:5" ht="15.75" customHeight="1">
      <c r="A4" s="95" t="s">
        <v>6</v>
      </c>
      <c r="B4" s="95"/>
      <c r="C4" s="19" t="s">
        <v>7</v>
      </c>
      <c r="D4" s="19" t="s">
        <v>8</v>
      </c>
      <c r="E4" s="20" t="s">
        <v>9</v>
      </c>
    </row>
    <row r="5" spans="1:5" ht="57" customHeight="1">
      <c r="A5" s="96">
        <v>1</v>
      </c>
      <c r="B5" s="97" t="s">
        <v>11</v>
      </c>
      <c r="C5" s="21" t="s">
        <v>62</v>
      </c>
      <c r="D5" s="22">
        <f ca="1">IF(INDIRECT(CONCATENATE("C",2*A5+3))=INDIRECT(CONCATENATE("Лист1!C",3*A5)),0,IF(INDIRECT(CONCATENATE("C",2*A5+3))=INDIRECT(CONCATENATE("Лист1!D",3*A5)),1,""))</f>
        <v>1</v>
      </c>
      <c r="E5" s="23" t="str">
        <f ca="1">IF(INDIRECT(CONCATENATE("C",2*A5+3))=INDIRECT(CONCATENATE("Лист1!C",3*A5)),INDIRECT(CONCATENATE("Лист1!C",3*A5+1)),"")</f>
        <v/>
      </c>
    </row>
    <row r="6" spans="1:5" ht="57" customHeight="1">
      <c r="A6" s="96"/>
      <c r="B6" s="97"/>
      <c r="C6" s="21" t="s">
        <v>63</v>
      </c>
      <c r="D6" s="22">
        <f ca="1">IF(D5=0,0,IF(INDIRECT(CONCATENATE("C",2*A5+4))=INDIRECT(CONCATENATE("Лист1!E",3*A5)),1,IF(INDIRECT(CONCATENATE("C",2*A5+4))=INDIRECT(CONCATENATE("Лист1!F",3*A5)),2,"")))</f>
        <v>1</v>
      </c>
      <c r="E6" s="23" t="str">
        <f ca="1">IF(D6=0,"",IF(INDIRECT(CONCATENATE("C",2*A5+4))=INDIRECT(CONCATENATE("Лист1!E",3*A5)),INDIRECT(CONCATENATE("Лист1!E",3*A5+1)),""))</f>
        <v xml:space="preserve">Требуется доработка, поскольку в анализе должны быть представлены контекстные сведения, позволяющие установить причины возникновения всех актуализированных рисков </v>
      </c>
    </row>
    <row r="7" spans="1:5" ht="57" customHeight="1">
      <c r="A7" s="98">
        <v>2</v>
      </c>
      <c r="B7" s="82" t="s">
        <v>12</v>
      </c>
      <c r="C7" s="21" t="s">
        <v>69</v>
      </c>
      <c r="D7" s="22">
        <f ca="1">IF(INDIRECT(CONCATENATE("C",2*A7+3))=INDIRECT(CONCATENATE("Лист1!C",3*A7)),0,IF(INDIRECT(CONCATENATE("C",2*A7+3))=INDIRECT(CONCATENATE("Лист1!D",3*A7)),1,""))</f>
        <v>0</v>
      </c>
      <c r="E7" s="23" t="str">
        <f ca="1">IF(INDIRECT(CONCATENATE("C",2*A7+3))=INDIRECT(CONCATENATE("Лист1!C",3*A7)),INDIRECT(CONCATENATE("Лист1!C",3*A7+1)),"")</f>
        <v>Проанализировать актуализированные риски с целью выделения причин возникновения и их влияния на состояние образовательного процесса</v>
      </c>
    </row>
    <row r="8" spans="1:5" ht="57" customHeight="1">
      <c r="A8" s="98"/>
      <c r="B8" s="82"/>
      <c r="C8" s="21"/>
      <c r="D8" s="22">
        <f ca="1">IF(D7=0,0,IF(INDIRECT(CONCATENATE("C",2*A7+4))=INDIRECT(CONCATENATE("Лист1!E",3*A7)),1,IF(INDIRECT(CONCATENATE("C",2*A7+4))=INDIRECT(CONCATENATE("Лист1!F",3*A7)),2,"")))</f>
        <v>0</v>
      </c>
      <c r="E8" s="23" t="str">
        <f ca="1">IF(D8=0,"",IF(INDIRECT(CONCATENATE("C",2*A7+4))=INDIRECT(CONCATENATE("Лист1!E",3*A7)),INDIRECT(CONCATENATE("Лист1!E",3*A7+1)),""))</f>
        <v/>
      </c>
    </row>
    <row r="9" spans="1:5" ht="57" customHeight="1">
      <c r="A9" s="98">
        <v>3</v>
      </c>
      <c r="B9" s="82" t="s">
        <v>13</v>
      </c>
      <c r="C9" s="21" t="s">
        <v>77</v>
      </c>
      <c r="D9" s="22">
        <f ca="1">IF(INDIRECT(CONCATENATE("C",2*A9+3))=INDIRECT(CONCATENATE("Лист1!C",3*A9)),0,IF(INDIRECT(CONCATENATE("C",2*A9+3))=INDIRECT(CONCATENATE("Лист1!D",3*A9)),1,""))</f>
        <v>0</v>
      </c>
      <c r="E9" s="23" t="str">
        <f ca="1">IF(INDIRECT(CONCATENATE("C",2*A9+3))=INDIRECT(CONCATENATE("Лист1!C",3*A9)),INDIRECT(CONCATENATE("Лист1!C",3*A9+1)),"")</f>
        <v>Необходимо сформулировать цели по всем рисковым направлениям  с указанием сроков исполнения и числовых показателей или описанием путей решения проблемы</v>
      </c>
    </row>
    <row r="10" spans="1:5" ht="57" customHeight="1">
      <c r="A10" s="98"/>
      <c r="B10" s="82"/>
      <c r="C10" s="21"/>
      <c r="D10" s="22">
        <f ca="1">IF(D9=0,0,IF(INDIRECT(CONCATENATE("C",2*A9+4))=INDIRECT(CONCATENATE("Лист1!E",3*A9)),1,IF(INDIRECT(CONCATENATE("C",2*A9+4))=INDIRECT(CONCATENATE("Лист1!F",3*A9)),2,"")))</f>
        <v>0</v>
      </c>
      <c r="E10" s="23" t="str">
        <f ca="1">IF(D10=0,"",IF(INDIRECT(CONCATENATE("C",2*A9+4))=INDIRECT(CONCATENATE("Лист1!E",3*A9)),INDIRECT(CONCATENATE("Лист1!E",3*A9+1)),""))</f>
        <v/>
      </c>
    </row>
    <row r="11" spans="1:5" ht="57" customHeight="1">
      <c r="A11" s="98">
        <v>4</v>
      </c>
      <c r="B11" s="82" t="s">
        <v>14</v>
      </c>
      <c r="C11" s="21" t="s">
        <v>85</v>
      </c>
      <c r="D11" s="22">
        <f ca="1">IF(INDIRECT(CONCATENATE("C",2*A11+3))=INDIRECT(CONCATENATE("Лист1!C",3*A11)),0,IF(INDIRECT(CONCATENATE("C",2*A11+3))=INDIRECT(CONCATENATE("Лист1!D",3*A11)),1,""))</f>
        <v>0</v>
      </c>
      <c r="E11" s="23" t="str">
        <f ca="1">IF(INDIRECT(CONCATENATE("C",2*A11+3))=INDIRECT(CONCATENATE("Лист1!C",3*A11)),INDIRECT(CONCATENATE("Лист1!C",3*A11+1)),"")</f>
        <v>Необходимо сформулировать задачи ко всем рисковым направлениям в соответствии с причинами возникновения рисков или последствий их влияния, выявленных в анализе рисков</v>
      </c>
    </row>
    <row r="12" spans="1:5" ht="57" customHeight="1">
      <c r="A12" s="98"/>
      <c r="B12" s="82"/>
      <c r="C12" s="21"/>
      <c r="D12" s="22">
        <f ca="1">IF(D11=0,0,IF(INDIRECT(CONCATENATE("C",2*A11+4))=INDIRECT(CONCATENATE("Лист1!E",3*A11)),1,IF(INDIRECT(CONCATENATE("C",2*A11+4))=INDIRECT(CONCATENATE("Лист1!F",3*A11)),2,"")))</f>
        <v>0</v>
      </c>
      <c r="E12" s="23" t="str">
        <f ca="1">IF(D12=0,"",IF(INDIRECT(CONCATENATE("C",2*A11+4))=INDIRECT(CONCATENATE("Лист1!E",3*A11)),INDIRECT(CONCATENATE("Лист1!E",3*A11+1)),""))</f>
        <v/>
      </c>
    </row>
    <row r="13" spans="1:5" ht="57" customHeight="1">
      <c r="A13" s="98">
        <v>5</v>
      </c>
      <c r="B13" s="82" t="s">
        <v>15</v>
      </c>
      <c r="C13" s="21" t="s">
        <v>93</v>
      </c>
      <c r="D13" s="22">
        <f ca="1">IF(INDIRECT(CONCATENATE("C",2*A13+3))=INDIRECT(CONCATENATE("Лист1!C",3*A13)),0,IF(INDIRECT(CONCATENATE("C",2*A13+3))=INDIRECT(CONCATENATE("Лист1!D",3*A13)),1,""))</f>
        <v>0</v>
      </c>
      <c r="E13" s="23" t="str">
        <f ca="1">IF(INDIRECT(CONCATENATE("C",2*A13+3))=INDIRECT(CONCATENATE("Лист1!C",3*A13)),INDIRECT(CONCATENATE("Лист1!C",3*A13+1)),"")</f>
        <v>Разработать систему мер/мероприятий по достижению целей по всем рисковым направлениям, сгруппировав их в соответствии с задачами</v>
      </c>
    </row>
    <row r="14" spans="1:5" ht="57" customHeight="1">
      <c r="A14" s="98"/>
      <c r="B14" s="82"/>
      <c r="C14" s="21"/>
      <c r="D14" s="22">
        <f ca="1">IF(D13=0,0,IF(INDIRECT(CONCATENATE("C",2*A13+4))=INDIRECT(CONCATENATE("Лист1!E",3*A13)),1,IF(INDIRECT(CONCATENATE("C",2*A13+4))=INDIRECT(CONCATENATE("Лист1!F",3*A13)),2,"")))</f>
        <v>0</v>
      </c>
      <c r="E14" s="23" t="str">
        <f ca="1">IF(D14=0,"",IF(INDIRECT(CONCATENATE("C",2*A13+4))=INDIRECT(CONCATENATE("Лист1!E",3*A13)),INDIRECT(CONCATENATE("Лист1!E",3*A13+1)),""))</f>
        <v/>
      </c>
    </row>
    <row r="15" spans="1:5" ht="57" customHeight="1">
      <c r="A15" s="99">
        <v>6</v>
      </c>
      <c r="B15" s="97" t="s">
        <v>16</v>
      </c>
      <c r="C15" s="21" t="s">
        <v>101</v>
      </c>
      <c r="D15" s="22">
        <f ca="1">IF(INDIRECT(CONCATENATE("C",2*A15+3))=INDIRECT(CONCATENATE("Лист1!C",3*A15)),0,IF(INDIRECT(CONCATENATE("C",2*A15+3))=INDIRECT(CONCATENATE("Лист1!D",3*A15)),1,""))</f>
        <v>0</v>
      </c>
      <c r="E15" s="23" t="str">
        <f ca="1">IF(INDIRECT(CONCATENATE("C",2*A15+3))=INDIRECT(CONCATENATE("Лист1!C",3*A15)),INDIRECT(CONCATENATE("Лист1!C",3*A15+1)),"")</f>
        <v>Необходимо определить ответственных за  достижение целей, решение задач и проведение мероприятий по каждому рисковому направлению</v>
      </c>
    </row>
    <row r="16" spans="1:5" ht="57" customHeight="1">
      <c r="A16" s="99"/>
      <c r="B16" s="97"/>
      <c r="C16" s="21"/>
      <c r="D16" s="22">
        <f ca="1">IF(D15=0,0,IF(INDIRECT(CONCATENATE("C",2*A15+4))=INDIRECT(CONCATENATE("Лист1!E",3*A15)),1,IF(INDIRECT(CONCATENATE("C",2*A15+4))=INDIRECT(CONCATENATE("Лист1!F",3*A15)),2,"")))</f>
        <v>0</v>
      </c>
      <c r="E16" s="23" t="str">
        <f ca="1">IF(D16=0,"",IF(INDIRECT(CONCATENATE("C",2*A15+4))=INDIRECT(CONCATENATE("Лист1!E",3*A15)),INDIRECT(CONCATENATE("Лист1!E",3*A15+1)),""))</f>
        <v/>
      </c>
    </row>
    <row r="17" spans="1:28" s="26" customFormat="1" ht="24" customHeight="1">
      <c r="A17" s="100" t="str">
        <f>C3</f>
        <v xml:space="preserve">Концепция развития МБОУ СОШ № 7 с. Марьины Колодцы Минераловодского района (в рамках проекта 500+)
</v>
      </c>
      <c r="B17" s="100"/>
      <c r="C17" s="24" t="s">
        <v>17</v>
      </c>
      <c r="D17" s="25">
        <f ca="1">SUM(D5:D16)</f>
        <v>2</v>
      </c>
      <c r="E17" s="2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s="26" customFormat="1" ht="24" customHeight="1">
      <c r="A18" s="100"/>
      <c r="B18" s="100"/>
      <c r="C18" s="24" t="s">
        <v>18</v>
      </c>
      <c r="D18" s="27">
        <f ca="1">D17/18*100</f>
        <v>11.111111111111111</v>
      </c>
      <c r="E18" s="2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6" customFormat="1" ht="24.75" customHeight="1">
      <c r="A19" s="101" t="s">
        <v>32</v>
      </c>
      <c r="B19" s="101"/>
      <c r="C19" s="101"/>
      <c r="D19" s="101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6" customFormat="1" ht="135.75" customHeight="1">
      <c r="A20" s="102" t="s">
        <v>325</v>
      </c>
      <c r="B20" s="102"/>
      <c r="C20" s="102"/>
      <c r="D20" s="102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44.25" customHeight="1">
      <c r="A21" s="103" t="s">
        <v>19</v>
      </c>
      <c r="B21" s="103"/>
      <c r="C21" s="92" t="s">
        <v>324</v>
      </c>
      <c r="D21" s="92"/>
    </row>
    <row r="22" spans="1:28" ht="65.25" customHeight="1">
      <c r="A22" s="98" t="s">
        <v>20</v>
      </c>
      <c r="B22" s="97" t="s">
        <v>21</v>
      </c>
      <c r="C22" s="21" t="s">
        <v>109</v>
      </c>
      <c r="D22" s="22">
        <f ca="1">IF(INDIRECT(CONCATENATE("C",2*7+3+5))=INDIRECT(CONCATENATE("Лист1!C",3*7+1)),0,IF(INDIRECT(CONCATENATE("C",2*7+3+5))=INDIRECT(CONCATENATE("Лист1!D",3*7+1)),1,""))</f>
        <v>0</v>
      </c>
      <c r="E22" s="23" t="str">
        <f ca="1">IF(INDIRECT(CONCATENATE("C",2*7+3+5))=INDIRECT(CONCATENATE("Лист1!C",3*7+1)),INDIRECT(CONCATENATE("Лист1!C",3*7+1+1)),"")</f>
        <v xml:space="preserve">Необходимо сформулировать цель и задачи по по каждому из выбранных рисков в соответствии с целями и задачами сформулированными в Концепции развития  </v>
      </c>
    </row>
    <row r="23" spans="1:28" ht="65.25" customHeight="1">
      <c r="A23" s="98"/>
      <c r="B23" s="97"/>
      <c r="C23" s="21"/>
      <c r="D23" s="22">
        <f ca="1">IF(D22=0,0,IF(INDIRECT(CONCATENATE("C",2*7+4+5))=INDIRECT(CONCATENATE("Лист1!E",3*7+1)),1,IF(INDIRECT(CONCATENATE("C",2*7+4+5))=INDIRECT(CONCATENATE("Лист1!F",3*7+1)),2,"")))</f>
        <v>0</v>
      </c>
      <c r="E23" s="23" t="str">
        <f ca="1">IF(D23=0,"",IF(INDIRECT(CONCATENATE("C",2*7+4+5))=INDIRECT(CONCATENATE("Лист1!E",3*7+1)),INDIRECT(CONCATENATE("Лист1!E",3*7+1+1)),""))</f>
        <v/>
      </c>
    </row>
    <row r="24" spans="1:28" ht="65.25" customHeight="1">
      <c r="A24" s="98" t="s">
        <v>23</v>
      </c>
      <c r="B24" s="97" t="s">
        <v>24</v>
      </c>
      <c r="C24" s="21" t="s">
        <v>115</v>
      </c>
      <c r="D24" s="22">
        <f ca="1">IF(INDIRECT(CONCATENATE("C",2*8+3+5))=INDIRECT(CONCATENATE("Лист1!C",3*8+1)),0,IF(INDIRECT(CONCATENATE("C",2*8+3+5))=INDIRECT(CONCATENATE("Лист1!D",3*8+1)),1,""))</f>
        <v>0</v>
      </c>
      <c r="E24" s="23" t="str">
        <f ca="1">IF(INDIRECT(CONCATENATE("C",2*8+3+5))=INDIRECT(CONCATENATE("Лист1!C",3*8+1)),INDIRECT(CONCATENATE("Лист1!C",3*8+1+1)),"")</f>
        <v>Необходимо разработать систему целевых показателей по каждому рисковому направлению, выразив их числовыми значениями и представив в динамике</v>
      </c>
    </row>
    <row r="25" spans="1:28" ht="65.25" customHeight="1">
      <c r="A25" s="98"/>
      <c r="B25" s="97"/>
      <c r="C25" s="21"/>
      <c r="D25" s="22">
        <f ca="1">IF(D24=0,0,IF(INDIRECT(CONCATENATE("C",2*8+4+5))=INDIRECT(CONCATENATE("Лист1!E",3*8+1)),1,IF(INDIRECT(CONCATENATE("C",2*8+4+5))=INDIRECT(CONCATENATE("Лист1!F",3*8+1)),2,"")))</f>
        <v>0</v>
      </c>
      <c r="E25" s="23" t="str">
        <f ca="1">IF(D25=0,"",IF(INDIRECT(CONCATENATE("C",2*8+4+5))=INDIRECT(CONCATENATE("Лист1!E",3*8+1)),INDIRECT(CONCATENATE("Лист1!E",3*8+1+1)),""))</f>
        <v/>
      </c>
    </row>
    <row r="26" spans="1:28" ht="65.25" customHeight="1">
      <c r="A26" s="98" t="s">
        <v>26</v>
      </c>
      <c r="B26" s="97" t="s">
        <v>27</v>
      </c>
      <c r="C26" s="21" t="s">
        <v>123</v>
      </c>
      <c r="D26" s="22">
        <f ca="1">IF(INDIRECT(CONCATENATE("C",2*9+3+5))=INDIRECT(CONCATENATE("Лист1!C",3*9+1)),0,IF(INDIRECT(CONCATENATE("C",2*9+3+5))=INDIRECT(CONCATENATE("Лист1!D",3*9+1)),1,""))</f>
        <v>1</v>
      </c>
      <c r="E26" s="23" t="str">
        <f ca="1">IF(INDIRECT(CONCATENATE("C",2*9+3+5))=INDIRECT(CONCATENATE("Лист1!C",3*9+1)),INDIRECT(CONCATENATE("Лист1!C",3*9+1+1)),"")</f>
        <v/>
      </c>
    </row>
    <row r="27" spans="1:28" ht="65.25" customHeight="1">
      <c r="A27" s="98"/>
      <c r="B27" s="97"/>
      <c r="C27" s="21" t="s">
        <v>27</v>
      </c>
      <c r="D27" s="22">
        <f ca="1">IF(D26=0,0,IF(INDIRECT(CONCATENATE("C",2*9+4+5))=INDIRECT(CONCATENATE("Лист1!E",3*9+1)),1,IF(INDIRECT(CONCATENATE("C",2*9+4+5))=INDIRECT(CONCATENATE("Лист1!F",3*9+1)),2,"")))</f>
        <v>1</v>
      </c>
      <c r="E27" s="23" t="str">
        <f ca="1">IF(D27=0,"",IF(INDIRECT(CONCATENATE("C",2*9+4+5))=INDIRECT(CONCATENATE("Лист1!E",3*9+1)),INDIRECT(CONCATENATE("Лист1!E",3*9+1+1)),""))</f>
        <v>Необходимо сгруппировать мероприятия в соответсттвии с поставленными задачами</v>
      </c>
    </row>
    <row r="28" spans="1:28" ht="65.25" customHeight="1">
      <c r="A28" s="98" t="s">
        <v>28</v>
      </c>
      <c r="B28" s="97" t="s">
        <v>29</v>
      </c>
      <c r="C28" s="21" t="s">
        <v>128</v>
      </c>
      <c r="D28" s="22">
        <f ca="1">IF(INDIRECT(CONCATENATE("C",2*10+3+5))=INDIRECT(CONCATENATE("Лист1!C",3*10+1)),0,IF(INDIRECT(CONCATENATE("C",2*10+3+5))=INDIRECT(CONCATENATE("Лист1!D",3*10+1)),1,""))</f>
        <v>0</v>
      </c>
      <c r="E28" s="23" t="str">
        <f ca="1">IF(INDIRECT(CONCATENATE("C",2*10+3+5))=INDIRECT(CONCATENATE("Лист1!C",3*10+1)),INDIRECT(CONCATENATE("Лист1!C",3*10+1+1)),"")</f>
        <v>Необходимо сформировать систему реализации программы по каждому рисковому направлению, выразив их числовыми значениями показателей и выделив в соответствии с поставленными задачами</v>
      </c>
    </row>
    <row r="29" spans="1:28" ht="65.25" customHeight="1">
      <c r="A29" s="98"/>
      <c r="B29" s="97"/>
      <c r="C29" s="21"/>
      <c r="D29" s="22">
        <f ca="1">IF(D28=0,0,IF(INDIRECT(CONCATENATE("C",2*10+4+5))=INDIRECT(CONCATENATE("Лист1!E",3*10+1)),1,IF(INDIRECT(CONCATENATE("C",2*10+4+5))=INDIRECT(CONCATENATE("Лист1!F",3*10+1)),2,"")))</f>
        <v>0</v>
      </c>
      <c r="E29" s="23" t="str">
        <f ca="1">IF(D29=0,"",IF(INDIRECT(CONCATENATE("C",2*10+4+5))=INDIRECT(CONCATENATE("Лист1!E",3*10+1)),INDIRECT(CONCATENATE("Лист1!E",3*10+1+1)),""))</f>
        <v/>
      </c>
    </row>
    <row r="30" spans="1:28" ht="65.25" customHeight="1">
      <c r="A30" s="98" t="s">
        <v>30</v>
      </c>
      <c r="B30" s="97" t="s">
        <v>31</v>
      </c>
      <c r="C30" s="21" t="s">
        <v>135</v>
      </c>
      <c r="D30" s="22">
        <f ca="1">IF(INDIRECT(CONCATENATE("C",2*11+3+5))=INDIRECT(CONCATENATE("Лист1!C",3*11+1)),0,IF(INDIRECT(CONCATENATE("C",2*11+3+5))=INDIRECT(CONCATENATE("Лист1!D",3*11+1)),1,""))</f>
        <v>1</v>
      </c>
      <c r="E30" s="23" t="str">
        <f ca="1">IF(INDIRECT(CONCATENATE("C",2*11+3+5))=INDIRECT(CONCATENATE("Лист1!C",3*11+1)),INDIRECT(CONCATENATE("Лист1!C",3*11+1+1)),"")</f>
        <v/>
      </c>
    </row>
    <row r="31" spans="1:28" ht="65.25" customHeight="1">
      <c r="A31" s="98"/>
      <c r="B31" s="97"/>
      <c r="C31" s="21" t="s">
        <v>103</v>
      </c>
      <c r="D31" s="28">
        <f ca="1">IF(D30=0,0,IF(INDIRECT(CONCATENATE("C",2*11+4+5))=INDIRECT(CONCATENATE("Лист1!E",3*11+1)),1,IF(INDIRECT(CONCATENATE("C",2*11+4+5))=INDIRECT(CONCATENATE("Лист1!F",3*11+1)),2,"")))</f>
        <v>1</v>
      </c>
      <c r="E31" s="23" t="str">
        <f ca="1">IF(D31=0,"",IF(INDIRECT(CONCATENATE("C",2*11+4+5))=INDIRECT(CONCATENATE("Лист1!E",3*11+1)),INDIRECT(CONCATENATE("Лист1!E",3*11+1+1)),""))</f>
        <v>Определить 100%  ответственных за за достижение целей, решение задач и проведение мероприятий по каждому рисковому направлению</v>
      </c>
    </row>
    <row r="32" spans="1:28" s="17" customFormat="1" ht="24.75" customHeight="1">
      <c r="A32" s="100" t="str">
        <f>C21</f>
        <v>Среднесрочная программа развития МБОУ СОШ № 7 с. Марьины Колодцы Минераловодского района (в рамках проекта 500+)</v>
      </c>
      <c r="B32" s="100"/>
      <c r="C32" s="29" t="s">
        <v>17</v>
      </c>
      <c r="D32" s="30">
        <f ca="1">SUM(D22:D31)</f>
        <v>4</v>
      </c>
    </row>
    <row r="33" spans="1:5" s="17" customFormat="1" ht="24.75" customHeight="1">
      <c r="A33" s="100"/>
      <c r="B33" s="100"/>
      <c r="C33" s="29" t="s">
        <v>18</v>
      </c>
      <c r="D33" s="31">
        <f ca="1">D32/15*100</f>
        <v>26.666666666666668</v>
      </c>
    </row>
    <row r="34" spans="1:5" s="17" customFormat="1" ht="173.25" customHeight="1">
      <c r="A34" s="104" t="s">
        <v>327</v>
      </c>
      <c r="B34" s="104"/>
      <c r="C34" s="104"/>
      <c r="D34" s="104"/>
    </row>
    <row r="35" spans="1:5" ht="45" customHeight="1">
      <c r="A35" s="103" t="s">
        <v>33</v>
      </c>
      <c r="B35" s="103"/>
      <c r="C35" s="92" t="s">
        <v>326</v>
      </c>
      <c r="D35" s="92"/>
    </row>
    <row r="36" spans="1:5" ht="72" customHeight="1">
      <c r="A36" s="105" t="s">
        <v>34</v>
      </c>
      <c r="B36" s="106" t="s">
        <v>35</v>
      </c>
      <c r="C36" s="32" t="s">
        <v>139</v>
      </c>
      <c r="D36" s="22">
        <f ca="1">IF(INDIRECT(CONCATENATE("C",2*12+3+5+4))=INDIRECT(CONCATENATE("Лист1!C",3*12+1+1)),0,IF(INDIRECT(CONCATENATE("C",2*12+3+5+4))=INDIRECT(CONCATENATE("Лист1!D",3*12+1+1)),1,""))</f>
        <v>1</v>
      </c>
      <c r="E36" s="33" t="str">
        <f ca="1">IF(INDIRECT(CONCATENATE("C",2*12+3+5+4))=INDIRECT(CONCATENATE("Лист1!C",3*12+1+1)),INDIRECT(CONCATENATE("Лист1!C",3*12+1+1+1)),"")</f>
        <v/>
      </c>
    </row>
    <row r="37" spans="1:5" ht="63.75" customHeight="1">
      <c r="A37" s="105"/>
      <c r="B37" s="106"/>
      <c r="C37" s="32" t="s">
        <v>141</v>
      </c>
      <c r="D37" s="22">
        <f ca="1">IF(D36=0,0,IF(INDIRECT(CONCATENATE("C",2*12+4+5+4))=INDIRECT(CONCATENATE("Лист1!E",3*12+1+1)),1,IF(INDIRECT(CONCATENATE("C",2*12+4+5+4))=INDIRECT(CONCATENATE("Лист1!F",3*12+1+1)),2,"")))</f>
        <v>2</v>
      </c>
      <c r="E37" s="33" t="str">
        <f ca="1">IF(D37=0,"",IF(INDIRECT(CONCATENATE("C",2*12+4+5+4))=INDIRECT(CONCATENATE("Лист1!E",3*12+1+1)),INDIRECT(CONCATENATE("Лист1!E",3*12+1+1+1)),""))</f>
        <v/>
      </c>
    </row>
    <row r="38" spans="1:5" ht="96.75" customHeight="1">
      <c r="A38" s="107" t="s">
        <v>36</v>
      </c>
      <c r="B38" s="106" t="s">
        <v>37</v>
      </c>
      <c r="C38" s="32" t="s">
        <v>145</v>
      </c>
      <c r="D38" s="22">
        <f ca="1">IF(INDIRECT(CONCATENATE("C",2*13+3+5+4))=INDIRECT(CONCATENATE("Лист1!C",3*13+1+1)),0,IF(INDIRECT(CONCATENATE("C",2*13+3+5+4))=INDIRECT(CONCATENATE("Лист1!D",3*13+1+1)),1,""))</f>
        <v>1</v>
      </c>
      <c r="E38" s="33" t="str">
        <f ca="1">IF(INDIRECT(CONCATENATE("C",2*13+3+5+4))=INDIRECT(CONCATENATE("Лист1!C",3*13+1+1)),INDIRECT(CONCATENATE("Лист1!C",3*13+1+1+1)),"")</f>
        <v/>
      </c>
    </row>
    <row r="39" spans="1:5" ht="96.75" customHeight="1">
      <c r="A39" s="107"/>
      <c r="B39" s="106"/>
      <c r="C39" s="32" t="s">
        <v>146</v>
      </c>
      <c r="D39" s="22">
        <f ca="1">IF(D38=0,0,IF(INDIRECT(CONCATENATE("C",2*13+4+5+4))=INDIRECT(CONCATENATE("Лист1!E",3*13+1+1)),1,IF(INDIRECT(CONCATENATE("C",2*13+4+5+4))=INDIRECT(CONCATENATE("Лист1!F",3*13+1+1)),2,"")))</f>
        <v>1</v>
      </c>
      <c r="E39" s="33" t="str">
        <f ca="1">IF(D39=0,"",IF(INDIRECT(CONCATENATE("C",2*13+4+5+4))=INDIRECT(CONCATENATE("Лист1!E",3*13+1+1)),INDIRECT(CONCATENATE("Лист1!E",3*13+1+1+1)),""))</f>
        <v>Цели и задачи должны не только соответствовать целям и задачам, сформулированным в Среднесрочной программе, но и быть конкретными (с точно прописанным желаемым результатом), достижимыми, измеримыми, привязанными к определенному времени их исполнения</v>
      </c>
    </row>
    <row r="40" spans="1:5" ht="73.5" customHeight="1">
      <c r="A40" s="107" t="s">
        <v>38</v>
      </c>
      <c r="B40" s="106" t="s">
        <v>39</v>
      </c>
      <c r="C40" s="32" t="s">
        <v>151</v>
      </c>
      <c r="D40" s="22">
        <f ca="1">IF(INDIRECT(CONCATENATE("C",2*14+3+5+4))=INDIRECT(CONCATENATE("Лист1!C",3*14+1+1)),0,IF(INDIRECT(CONCATENATE("C",2*14+3+5+4))=INDIRECT(CONCATENATE("Лист1!D",3*14+1+1)),1,""))</f>
        <v>1</v>
      </c>
      <c r="E40" s="33" t="str">
        <f ca="1">IF(INDIRECT(CONCATENATE("C",2*14+3+5+4))=INDIRECT(CONCATENATE("Лист1!C",3*14+1+1)),INDIRECT(CONCATENATE("Лист1!C",3*14+1+1+1)),"")</f>
        <v/>
      </c>
    </row>
    <row r="41" spans="1:5" ht="94.5" customHeight="1">
      <c r="A41" s="107"/>
      <c r="B41" s="106"/>
      <c r="C41" s="32" t="s">
        <v>152</v>
      </c>
      <c r="D41" s="22">
        <f ca="1">IF(D40=0,0,IF(INDIRECT(CONCATENATE("C",2*14+4+5+4))=INDIRECT(CONCATENATE("Лист1!E",3*14+1+1)),1,IF(INDIRECT(CONCATENATE("C",2*14+4+5+4))=INDIRECT(CONCATENATE("Лист1!F",3*14+1+1)),2,"")))</f>
        <v>1</v>
      </c>
      <c r="E41" s="33" t="str">
        <f ca="1">IF(D41=0,"",IF(INDIRECT(CONCATENATE("C",2*14+4+5+4))=INDIRECT(CONCATENATE("Лист1!E",3*14+1+1)),INDIRECT(CONCATENATE("Лист1!E",3*14+1+1+1)),""))</f>
        <v>Показатели не только должны соответствовать показателям, сформулированным в Среднесрочной программе, но числовые значения показателей должны быть представлены в динамике</v>
      </c>
    </row>
    <row r="42" spans="1:5" ht="72.75" customHeight="1">
      <c r="A42" s="108" t="s">
        <v>40</v>
      </c>
      <c r="B42" s="106" t="s">
        <v>41</v>
      </c>
      <c r="C42" s="32" t="s">
        <v>157</v>
      </c>
      <c r="D42" s="22">
        <f ca="1">IF(INDIRECT(CONCATENATE("C",2*15+3+5+4))=INDIRECT(CONCATENATE("Лист1!C",3*15+1+1)),0,IF(INDIRECT(CONCATENATE("C",2*15+3+5+4))=INDIRECT(CONCATENATE("Лист1!D",3*15+1+1)),1,""))</f>
        <v>1</v>
      </c>
      <c r="E42" s="33" t="str">
        <f ca="1">IF(INDIRECT(CONCATENATE("C",2*15+3+5+4))=INDIRECT(CONCATENATE("Лист1!C",3*15+1+1)),INDIRECT(CONCATENATE("Лист1!C",3*15+1+1+1)),"")</f>
        <v/>
      </c>
    </row>
    <row r="43" spans="1:5" ht="63.75" customHeight="1">
      <c r="A43" s="108"/>
      <c r="B43" s="106"/>
      <c r="C43" s="32" t="s">
        <v>158</v>
      </c>
      <c r="D43" s="22">
        <f ca="1">IF(D42=0,0,IF(INDIRECT(CONCATENATE("C",2*15+4+5+4))=INDIRECT(CONCATENATE("Лист1!E",3*15+1+1)),1,IF(INDIRECT(CONCATENATE("C",2*15+4+5+4))=INDIRECT(CONCATENATE("Лист1!F",3*15+1+1)),2,"")))</f>
        <v>1</v>
      </c>
      <c r="E43" s="33" t="str">
        <f ca="1">IF(D43=0,"",IF(INDIRECT(CONCATENATE("C",2*15+4+5+4))=INDIRECT(CONCATENATE("Лист1!E",3*15+1+1)),INDIRECT(CONCATENATE("Лист1!E",3*15+1+1+1)),""))</f>
        <v>Мероприятия должны не только соответствовать мероприятиям, сформулированным в Среднесрочной программе, но и должны быть выделены в соответствии с поставленными задачами</v>
      </c>
    </row>
    <row r="44" spans="1:5" ht="78" customHeight="1">
      <c r="A44" s="112" t="s">
        <v>42</v>
      </c>
      <c r="B44" s="113" t="s">
        <v>43</v>
      </c>
      <c r="C44" s="32" t="s">
        <v>163</v>
      </c>
      <c r="D44" s="22">
        <f ca="1">IF(INDIRECT(CONCATENATE("C",2*16+3+5+4))=INDIRECT(CONCATENATE("Лист1!C",3*16+1+1)),0,IF(INDIRECT(CONCATENATE("C",2*16+3+5+4))=INDIRECT(CONCATENATE("Лист1!D",3*16+1+1)),1,""))</f>
        <v>1</v>
      </c>
      <c r="E44" s="33" t="str">
        <f ca="1">IF(INDIRECT(CONCATENATE("C",2*16+3+5+4))=INDIRECT(CONCATENATE("Лист1!C",3*16+1+1)),INDIRECT(CONCATENATE("Лист1!C",3*16+1+1+1)),"")</f>
        <v/>
      </c>
    </row>
    <row r="45" spans="1:5" ht="78" customHeight="1">
      <c r="A45" s="112"/>
      <c r="B45" s="113"/>
      <c r="C45" s="32" t="s">
        <v>164</v>
      </c>
      <c r="D45" s="22">
        <f ca="1">IF(D44=0,0,IF(INDIRECT(CONCATENATE("C",2*16+4+5+4))=INDIRECT(CONCATENATE("Лист1!E",3*16+1+1)),1,IF(INDIRECT(CONCATENATE("C",2*16+4+5+4))=INDIRECT(CONCATENATE("Лист1!F",3*16+1+1)),2,"")))</f>
        <v>1</v>
      </c>
      <c r="E45" s="33">
        <f ca="1">IF(D45=0,"",IF(INDIRECT(CONCATENATE("C",2*16+4+5+4))=INDIRECT(CONCATENATE("Лист1!E",3*16+1+1)),INDIRECT(CONCATENATE("Лист1!E",3*6+1+1+1)),""))</f>
        <v>0</v>
      </c>
    </row>
    <row r="46" spans="1:5" ht="77.25" customHeight="1">
      <c r="A46" s="112" t="s">
        <v>44</v>
      </c>
      <c r="B46" s="106" t="s">
        <v>45</v>
      </c>
      <c r="C46" s="32" t="s">
        <v>31</v>
      </c>
      <c r="D46" s="22">
        <f ca="1">IF(INDIRECT(CONCATENATE("C",2*17+3+5+4))=INDIRECT(CONCATENATE("Лист1!C",3*17+1+1)),0,IF(INDIRECT(CONCATENATE("C",2*17+3+5+4))=INDIRECT(CONCATENATE("Лист1!D",3*17+1+1)),1,""))</f>
        <v>1</v>
      </c>
      <c r="E46" s="33" t="str">
        <f ca="1">IF(INDIRECT(CONCATENATE("C",2*17+3+5+4))=INDIRECT(CONCATENATE("Лист1!C",3*17+1+1)),INDIRECT(CONCATENATE("Лист1!C",3*17+1+1+1)),"")</f>
        <v/>
      </c>
    </row>
    <row r="47" spans="1:5" ht="96.75" customHeight="1">
      <c r="A47" s="112"/>
      <c r="B47" s="106"/>
      <c r="C47" s="32" t="s">
        <v>169</v>
      </c>
      <c r="D47" s="22">
        <f ca="1">IF(D46=0,0,IF(INDIRECT(CONCATENATE("C",2*17+4+5+4))=INDIRECT(CONCATENATE("Лист1!E",3*17+1+1)),1,IF(INDIRECT(CONCATENATE("C",2*17+4+5+4))=INDIRECT(CONCATENATE("Лист1!F",3*17+1+1)),2,"")))</f>
        <v>1</v>
      </c>
      <c r="E47" s="33" t="str">
        <f ca="1">IF(D47=0,"",IF(INDIRECT(CONCATENATE("C",2*17+4+5+4))=INDIRECT(CONCATENATE("Лист1!E",3*17+1+1)),INDIRECT(CONCATENATE("Лист1!E",3*17+1+1+1)),""))</f>
        <v>Необходимо определить не только ответственных и участников образовательного процесса, принимающих участие в проведении мероприятий, но и ответственных за достижение целевых показателей и ожидаемых конечных результатов реализации Программы</v>
      </c>
    </row>
    <row r="48" spans="1:5" ht="101.25" customHeight="1">
      <c r="A48" s="112" t="s">
        <v>46</v>
      </c>
      <c r="B48" s="106" t="s">
        <v>47</v>
      </c>
      <c r="C48" s="32" t="s">
        <v>174</v>
      </c>
      <c r="D48" s="22">
        <f ca="1">IF(INDIRECT(CONCATENATE("C",2*18+3+5+4))=INDIRECT(CONCATENATE("Лист1!C",3*18+1+1)),0,IF(INDIRECT(CONCATENATE("C",2*18+3+5+4))=INDIRECT(CONCATENATE("Лист1!D",3*18+1+1)),1,""))</f>
        <v>1</v>
      </c>
      <c r="E48" s="33" t="str">
        <f ca="1">IF(INDIRECT(CONCATENATE("C",2*18+3+5+4))=INDIRECT(CONCATENATE("Лист1!C",3*18+1+1)),INDIRECT(CONCATENATE("Лист1!C",3*18+1+1+1)),"")</f>
        <v/>
      </c>
    </row>
    <row r="49" spans="1:5" ht="92.25" customHeight="1">
      <c r="A49" s="112"/>
      <c r="B49" s="106"/>
      <c r="C49" s="32" t="s">
        <v>176</v>
      </c>
      <c r="D49" s="22">
        <f ca="1">IF(D48=0,0,IF(INDIRECT(CONCATENATE("C",2*18+4+5+4))=INDIRECT(CONCATENATE("Лист1!E",3*18+1+1)),1,IF(INDIRECT(CONCATENATE("C",2*18+4+5+4))=INDIRECT(CONCATENATE("Лист1!F",3*18+1+1)),2,"")))</f>
        <v>2</v>
      </c>
      <c r="E49" s="33" t="str">
        <f ca="1">IF(D49=0,"",IF(INDIRECT(CONCATENATE("C",2*18+4+5+4))=INDIRECT(CONCATENATE("Лист1!E",3*18+1+1)),INDIRECT(CONCATENATE("Лист1!E",3*18+1+1+1)),""))</f>
        <v/>
      </c>
    </row>
    <row r="50" spans="1:5" ht="24.75" customHeight="1">
      <c r="A50" s="109" t="str">
        <f>C35</f>
        <v>ПРОГРАММА АНТИРИСКОВЫХ МЕР ПО НАПРАВЛЕНИЮ</v>
      </c>
      <c r="B50" s="109"/>
      <c r="C50" s="24" t="s">
        <v>17</v>
      </c>
      <c r="D50" s="34">
        <f ca="1">SUM(D36:D49)</f>
        <v>16</v>
      </c>
    </row>
    <row r="51" spans="1:5" ht="24.75" customHeight="1">
      <c r="A51" s="109"/>
      <c r="B51" s="109"/>
      <c r="C51" s="24" t="s">
        <v>18</v>
      </c>
      <c r="D51" s="35">
        <f ca="1">D50/21*100</f>
        <v>76.19047619047619</v>
      </c>
    </row>
    <row r="52" spans="1:5" ht="24.75" hidden="1" customHeight="1">
      <c r="A52" s="26"/>
      <c r="B52" s="36"/>
      <c r="C52" s="26"/>
      <c r="D52" s="26"/>
    </row>
    <row r="53" spans="1:5" ht="24.75" hidden="1" customHeight="1">
      <c r="A53" s="26"/>
      <c r="B53" s="36"/>
      <c r="C53" s="26"/>
      <c r="D53" s="26"/>
    </row>
    <row r="54" spans="1:5" ht="24.75" customHeight="1">
      <c r="A54" s="110" t="s">
        <v>48</v>
      </c>
      <c r="B54" s="110"/>
      <c r="C54" s="110"/>
      <c r="D54" s="110"/>
    </row>
    <row r="55" spans="1:5" ht="24.75" customHeight="1">
      <c r="A55" s="111" t="s">
        <v>328</v>
      </c>
      <c r="B55" s="111"/>
      <c r="C55" s="111"/>
      <c r="D55" s="111"/>
    </row>
    <row r="56" spans="1:5" ht="24.75" customHeight="1">
      <c r="A56" s="111"/>
      <c r="B56" s="111"/>
      <c r="C56" s="111"/>
      <c r="D56" s="111"/>
    </row>
    <row r="57" spans="1:5" ht="24.75" customHeight="1">
      <c r="A57" s="111"/>
      <c r="B57" s="111"/>
      <c r="C57" s="111"/>
      <c r="D57" s="111"/>
    </row>
    <row r="58" spans="1:5" ht="24.75" customHeight="1">
      <c r="A58" s="111"/>
      <c r="B58" s="111"/>
      <c r="C58" s="111"/>
      <c r="D58" s="111"/>
    </row>
    <row r="59" spans="1:5" ht="24.75" customHeight="1">
      <c r="A59" s="111"/>
      <c r="B59" s="111"/>
      <c r="C59" s="111"/>
      <c r="D59" s="111"/>
    </row>
    <row r="60" spans="1:5" ht="24.75" customHeight="1">
      <c r="A60" s="111"/>
      <c r="B60" s="111"/>
      <c r="C60" s="111"/>
      <c r="D60" s="111"/>
    </row>
    <row r="61" spans="1:5" ht="24.75" customHeight="1">
      <c r="A61" s="111"/>
      <c r="B61" s="111"/>
      <c r="C61" s="111"/>
      <c r="D61" s="111"/>
    </row>
    <row r="62" spans="1:5" ht="24.75" customHeight="1">
      <c r="A62" s="111"/>
      <c r="B62" s="111"/>
      <c r="C62" s="111"/>
      <c r="D62" s="111"/>
    </row>
    <row r="63" spans="1:5" ht="24.75" customHeight="1">
      <c r="A63" s="111"/>
      <c r="B63" s="111"/>
      <c r="C63" s="111"/>
      <c r="D63" s="111"/>
    </row>
  </sheetData>
  <sheetProtection password="E491" sheet="1" objects="1" scenarios="1"/>
  <mergeCells count="55">
    <mergeCell ref="A50:B51"/>
    <mergeCell ref="A54:D54"/>
    <mergeCell ref="A55:D63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B33"/>
    <mergeCell ref="A34:D34"/>
    <mergeCell ref="A35:B35"/>
    <mergeCell ref="C35:D35"/>
    <mergeCell ref="A36:A37"/>
    <mergeCell ref="B36:B37"/>
    <mergeCell ref="A26:A27"/>
    <mergeCell ref="B26:B27"/>
    <mergeCell ref="A28:A29"/>
    <mergeCell ref="B28:B29"/>
    <mergeCell ref="A30:A31"/>
    <mergeCell ref="B30:B31"/>
    <mergeCell ref="A21:B21"/>
    <mergeCell ref="C21:D21"/>
    <mergeCell ref="A22:A23"/>
    <mergeCell ref="B22:B23"/>
    <mergeCell ref="A24:A25"/>
    <mergeCell ref="B24:B25"/>
    <mergeCell ref="A15:A16"/>
    <mergeCell ref="B15:B16"/>
    <mergeCell ref="A17:B18"/>
    <mergeCell ref="A19:D19"/>
    <mergeCell ref="A20:D20"/>
    <mergeCell ref="A9:A10"/>
    <mergeCell ref="B9:B10"/>
    <mergeCell ref="A11:A12"/>
    <mergeCell ref="B11:B12"/>
    <mergeCell ref="A13:A14"/>
    <mergeCell ref="B13:B14"/>
    <mergeCell ref="A4:B4"/>
    <mergeCell ref="A5:A6"/>
    <mergeCell ref="B5:B6"/>
    <mergeCell ref="A7:A8"/>
    <mergeCell ref="B7:B8"/>
    <mergeCell ref="A1:B1"/>
    <mergeCell ref="C1:D1"/>
    <mergeCell ref="A2:B2"/>
    <mergeCell ref="C2:D2"/>
    <mergeCell ref="A3:B3"/>
    <mergeCell ref="C3:D3"/>
  </mergeCells>
  <dataValidations count="1">
    <dataValidation type="list" allowBlank="1" showInputMessage="1" showErrorMessage="1" sqref="C2:D2">
      <formula1>INDIRECT(SUBSTITUTE(SUBSTITUTE(C1,". ", "_",1)," ", "_",1))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Лист1!$C$3:$D$3</xm:f>
          </x14:formula1>
          <x14:formula2>
            <xm:f>0</xm:f>
          </x14:formula2>
          <xm:sqref>C5</xm:sqref>
        </x14:dataValidation>
        <x14:dataValidation type="list" allowBlank="1" showInputMessage="1" showErrorMessage="1">
          <x14:formula1>
            <xm:f>Лист1!$E$3:$F$3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Лист1!$C$6:$D$6</xm:f>
          </x14:formula1>
          <x14:formula2>
            <xm:f>0</xm:f>
          </x14:formula2>
          <xm:sqref>C7</xm:sqref>
        </x14:dataValidation>
        <x14:dataValidation type="list" allowBlank="1" showInputMessage="1" showErrorMessage="1">
          <x14:formula1>
            <xm:f>Лист1!$E$6:$F$6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Лист1!$C$9:$D$9</xm:f>
          </x14:formula1>
          <x14:formula2>
            <xm:f>0</xm:f>
          </x14:formula2>
          <xm:sqref>C9</xm:sqref>
        </x14:dataValidation>
        <x14:dataValidation type="list" allowBlank="1" showInputMessage="1" showErrorMessage="1">
          <x14:formula1>
            <xm:f>Лист1!$E$9:$F$9</xm:f>
          </x14:formula1>
          <x14:formula2>
            <xm:f>0</xm:f>
          </x14:formula2>
          <xm:sqref>C10</xm:sqref>
        </x14:dataValidation>
        <x14:dataValidation type="list" allowBlank="1" showInputMessage="1" showErrorMessage="1">
          <x14:formula1>
            <xm:f>Лист1!$C$12:$D$12</xm:f>
          </x14:formula1>
          <x14:formula2>
            <xm:f>0</xm:f>
          </x14:formula2>
          <xm:sqref>C11</xm:sqref>
        </x14:dataValidation>
        <x14:dataValidation type="list" allowBlank="1" showInputMessage="1" showErrorMessage="1">
          <x14:formula1>
            <xm:f>Лист1!$E$12:$F$12</xm:f>
          </x14:formula1>
          <x14:formula2>
            <xm:f>0</xm:f>
          </x14:formula2>
          <xm:sqref>C12</xm:sqref>
        </x14:dataValidation>
        <x14:dataValidation type="list" allowBlank="1" showInputMessage="1" showErrorMessage="1">
          <x14:formula1>
            <xm:f>Лист1!$C$15:$D$15</xm:f>
          </x14:formula1>
          <x14:formula2>
            <xm:f>0</xm:f>
          </x14:formula2>
          <xm:sqref>C13</xm:sqref>
        </x14:dataValidation>
        <x14:dataValidation type="list" allowBlank="1" showInputMessage="1" showErrorMessage="1">
          <x14:formula1>
            <xm:f>Лист1!$E$18:$F$18</xm:f>
          </x14:formula1>
          <x14:formula2>
            <xm:f>0</xm:f>
          </x14:formula2>
          <xm:sqref>C16</xm:sqref>
        </x14:dataValidation>
        <x14:dataValidation type="list" allowBlank="1" showInputMessage="1" showErrorMessage="1">
          <x14:formula1>
            <xm:f>Лист1!$C$18:$D$18</xm:f>
          </x14:formula1>
          <x14:formula2>
            <xm:f>0</xm:f>
          </x14:formula2>
          <xm:sqref>C15</xm:sqref>
        </x14:dataValidation>
        <x14:dataValidation type="list" allowBlank="1" showInputMessage="1" showErrorMessage="1">
          <x14:formula1>
            <xm:f>Лист1!$E$15:$F$15</xm:f>
          </x14:formula1>
          <x14:formula2>
            <xm:f>0</xm:f>
          </x14:formula2>
          <xm:sqref>C14</xm:sqref>
        </x14:dataValidation>
        <x14:dataValidation type="list" allowBlank="1" showInputMessage="1" showErrorMessage="1">
          <x14:formula1>
            <xm:f>Лист1!$C$22:$D$22</xm:f>
          </x14:formula1>
          <x14:formula2>
            <xm:f>0</xm:f>
          </x14:formula2>
          <xm:sqref>C22</xm:sqref>
        </x14:dataValidation>
        <x14:dataValidation type="list" allowBlank="1" showInputMessage="1" showErrorMessage="1">
          <x14:formula1>
            <xm:f>Лист1!$E$22:$F$22</xm:f>
          </x14:formula1>
          <x14:formula2>
            <xm:f>0</xm:f>
          </x14:formula2>
          <xm:sqref>C23</xm:sqref>
        </x14:dataValidation>
        <x14:dataValidation type="list" allowBlank="1" showInputMessage="1" showErrorMessage="1">
          <x14:formula1>
            <xm:f>Лист1!$C$25:$D$25</xm:f>
          </x14:formula1>
          <x14:formula2>
            <xm:f>0</xm:f>
          </x14:formula2>
          <xm:sqref>C24</xm:sqref>
        </x14:dataValidation>
        <x14:dataValidation type="list" allowBlank="1" showInputMessage="1" showErrorMessage="1">
          <x14:formula1>
            <xm:f>Лист1!$E$25:$F$25</xm:f>
          </x14:formula1>
          <x14:formula2>
            <xm:f>0</xm:f>
          </x14:formula2>
          <xm:sqref>C25</xm:sqref>
        </x14:dataValidation>
        <x14:dataValidation type="list" allowBlank="1" showInputMessage="1" showErrorMessage="1">
          <x14:formula1>
            <xm:f>Лист1!$C$28:$D$28</xm:f>
          </x14:formula1>
          <x14:formula2>
            <xm:f>0</xm:f>
          </x14:formula2>
          <xm:sqref>C26</xm:sqref>
        </x14:dataValidation>
        <x14:dataValidation type="list" allowBlank="1" showInputMessage="1" showErrorMessage="1">
          <x14:formula1>
            <xm:f>Лист1!$E$28:$F$28</xm:f>
          </x14:formula1>
          <x14:formula2>
            <xm:f>0</xm:f>
          </x14:formula2>
          <xm:sqref>C27</xm:sqref>
        </x14:dataValidation>
        <x14:dataValidation type="list" allowBlank="1" showInputMessage="1" showErrorMessage="1">
          <x14:formula1>
            <xm:f>Лист1!$C$31:$D$31</xm:f>
          </x14:formula1>
          <x14:formula2>
            <xm:f>0</xm:f>
          </x14:formula2>
          <xm:sqref>C28</xm:sqref>
        </x14:dataValidation>
        <x14:dataValidation type="list" allowBlank="1" showInputMessage="1" showErrorMessage="1">
          <x14:formula1>
            <xm:f>Лист1!$E$31:$F$31</xm:f>
          </x14:formula1>
          <x14:formula2>
            <xm:f>0</xm:f>
          </x14:formula2>
          <xm:sqref>D28 C29</xm:sqref>
        </x14:dataValidation>
        <x14:dataValidation type="list" allowBlank="1" showInputMessage="1" showErrorMessage="1">
          <x14:formula1>
            <xm:f>Лист1!$C$34:$D$34</xm:f>
          </x14:formula1>
          <x14:formula2>
            <xm:f>0</xm:f>
          </x14:formula2>
          <xm:sqref>C30</xm:sqref>
        </x14:dataValidation>
        <x14:dataValidation type="list" allowBlank="1" showInputMessage="1" showErrorMessage="1">
          <x14:formula1>
            <xm:f>Лист1!$E$34:$F$34</xm:f>
          </x14:formula1>
          <x14:formula2>
            <xm:f>0</xm:f>
          </x14:formula2>
          <xm:sqref>D30 C31</xm:sqref>
        </x14:dataValidation>
        <x14:dataValidation type="list" allowBlank="1" showInputMessage="1" showErrorMessage="1">
          <x14:formula1>
            <xm:f>Лист1!$C$38:$D$38</xm:f>
          </x14:formula1>
          <x14:formula2>
            <xm:f>0</xm:f>
          </x14:formula2>
          <xm:sqref>C36</xm:sqref>
        </x14:dataValidation>
        <x14:dataValidation type="list" allowBlank="1" showInputMessage="1" showErrorMessage="1">
          <x14:formula1>
            <xm:f>Лист1!$E$38:$F$38</xm:f>
          </x14:formula1>
          <x14:formula2>
            <xm:f>0</xm:f>
          </x14:formula2>
          <xm:sqref>C37</xm:sqref>
        </x14:dataValidation>
        <x14:dataValidation type="list" allowBlank="1" showInputMessage="1" showErrorMessage="1">
          <x14:formula1>
            <xm:f>Лист1!$C$41:$D$41</xm:f>
          </x14:formula1>
          <x14:formula2>
            <xm:f>0</xm:f>
          </x14:formula2>
          <xm:sqref>C38</xm:sqref>
        </x14:dataValidation>
        <x14:dataValidation type="list" allowBlank="1" showInputMessage="1" showErrorMessage="1">
          <x14:formula1>
            <xm:f>Лист1!$E$41:$F$41</xm:f>
          </x14:formula1>
          <x14:formula2>
            <xm:f>0</xm:f>
          </x14:formula2>
          <xm:sqref>C39</xm:sqref>
        </x14:dataValidation>
        <x14:dataValidation type="list" allowBlank="1" showInputMessage="1" showErrorMessage="1">
          <x14:formula1>
            <xm:f>Лист1!$C$44:$D$44</xm:f>
          </x14:formula1>
          <x14:formula2>
            <xm:f>0</xm:f>
          </x14:formula2>
          <xm:sqref>C40</xm:sqref>
        </x14:dataValidation>
        <x14:dataValidation type="list" allowBlank="1" showInputMessage="1" showErrorMessage="1">
          <x14:formula1>
            <xm:f>Лист1!$E$44:$F$44</xm:f>
          </x14:formula1>
          <x14:formula2>
            <xm:f>0</xm:f>
          </x14:formula2>
          <xm:sqref>C41</xm:sqref>
        </x14:dataValidation>
        <x14:dataValidation type="list" allowBlank="1" showInputMessage="1" showErrorMessage="1">
          <x14:formula1>
            <xm:f>Лист1!$C$47:$D$47</xm:f>
          </x14:formula1>
          <x14:formula2>
            <xm:f>0</xm:f>
          </x14:formula2>
          <xm:sqref>C42</xm:sqref>
        </x14:dataValidation>
        <x14:dataValidation type="list" allowBlank="1" showInputMessage="1" showErrorMessage="1">
          <x14:formula1>
            <xm:f>Лист1!$E$47:$F$47</xm:f>
          </x14:formula1>
          <x14:formula2>
            <xm:f>0</xm:f>
          </x14:formula2>
          <xm:sqref>C43</xm:sqref>
        </x14:dataValidation>
        <x14:dataValidation type="list" allowBlank="1" showInputMessage="1" showErrorMessage="1">
          <x14:formula1>
            <xm:f>Лист1!$C$50:$D$50</xm:f>
          </x14:formula1>
          <x14:formula2>
            <xm:f>0</xm:f>
          </x14:formula2>
          <xm:sqref>C44</xm:sqref>
        </x14:dataValidation>
        <x14:dataValidation type="list" allowBlank="1" showInputMessage="1" showErrorMessage="1">
          <x14:formula1>
            <xm:f>Лист1!$E$50:$F$50</xm:f>
          </x14:formula1>
          <x14:formula2>
            <xm:f>0</xm:f>
          </x14:formula2>
          <xm:sqref>C45</xm:sqref>
        </x14:dataValidation>
        <x14:dataValidation type="list" allowBlank="1" showInputMessage="1" showErrorMessage="1">
          <x14:formula1>
            <xm:f>Лист1!$C$53:$D$53</xm:f>
          </x14:formula1>
          <x14:formula2>
            <xm:f>0</xm:f>
          </x14:formula2>
          <xm:sqref>C46</xm:sqref>
        </x14:dataValidation>
        <x14:dataValidation type="list" allowBlank="1" showInputMessage="1" showErrorMessage="1">
          <x14:formula1>
            <xm:f>Лист1!$E$53:$F$53</xm:f>
          </x14:formula1>
          <x14:formula2>
            <xm:f>0</xm:f>
          </x14:formula2>
          <xm:sqref>C47</xm:sqref>
        </x14:dataValidation>
        <x14:dataValidation type="list" allowBlank="1" showInputMessage="1" showErrorMessage="1">
          <x14:formula1>
            <xm:f>Лист1!$C$56:$D$56</xm:f>
          </x14:formula1>
          <x14:formula2>
            <xm:f>0</xm:f>
          </x14:formula2>
          <xm:sqref>C48</xm:sqref>
        </x14:dataValidation>
        <x14:dataValidation type="list" allowBlank="1" showInputMessage="1" showErrorMessage="1">
          <x14:formula1>
            <xm:f>Лист1!$E$56:$F$56</xm:f>
          </x14:formula1>
          <x14:formula2>
            <xm:f>0</xm:f>
          </x14:formula2>
          <xm:sqref>C49</xm:sqref>
        </x14:dataValidation>
        <x14:dataValidation type="list" allowBlank="1" showInputMessage="1" showErrorMessage="1">
          <x14:formula1>
            <xm:f>Sheet1!$A$15:$X$15</xm:f>
          </x14:formula1>
          <xm:sqref>C1:D1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33"/>
  <sheetViews>
    <sheetView topLeftCell="A13" zoomScaleNormal="100" workbookViewId="0">
      <selection activeCell="E33" sqref="A29:E33"/>
    </sheetView>
  </sheetViews>
  <sheetFormatPr defaultRowHeight="15"/>
  <cols>
    <col min="1" max="1" width="5.28515625" customWidth="1"/>
    <col min="2" max="2" width="15.140625" customWidth="1"/>
    <col min="3" max="3" width="30.28515625" customWidth="1"/>
    <col min="4" max="4" width="6.28515625" customWidth="1"/>
    <col min="5" max="5" width="30" customWidth="1"/>
    <col min="6" max="1025" width="8.7109375" customWidth="1"/>
  </cols>
  <sheetData>
    <row r="1" spans="1:5" ht="42.75" customHeight="1">
      <c r="A1" s="87" t="s">
        <v>0</v>
      </c>
      <c r="B1" s="87"/>
      <c r="C1" s="114" t="str">
        <f>'Рабочий лист'!C1:D1</f>
        <v>Минераловодский ГО</v>
      </c>
      <c r="D1" s="114"/>
      <c r="E1" s="114"/>
    </row>
    <row r="2" spans="1:5" ht="53.25" customHeight="1">
      <c r="A2" s="87" t="s">
        <v>2</v>
      </c>
      <c r="B2" s="87"/>
      <c r="C2" s="114" t="str">
        <f>'Рабочий лист'!C2:D2</f>
        <v xml:space="preserve">МБОУ СОШ № 7,  с. Марьины Колодцы </v>
      </c>
      <c r="D2" s="114"/>
      <c r="E2" s="114"/>
    </row>
    <row r="3" spans="1:5" ht="51" customHeight="1">
      <c r="A3" s="115" t="s">
        <v>4</v>
      </c>
      <c r="B3" s="115"/>
      <c r="C3" s="114" t="str">
        <f>'Рабочий лист'!C3:D3</f>
        <v xml:space="preserve">Концепция развития МБОУ СОШ № 7 с. Марьины Колодцы Минераловодского района (в рамках проекта 500+)
</v>
      </c>
      <c r="D3" s="114"/>
      <c r="E3" s="114"/>
    </row>
    <row r="4" spans="1:5" ht="44.25" customHeight="1">
      <c r="A4" s="116" t="s">
        <v>6</v>
      </c>
      <c r="B4" s="116"/>
      <c r="C4" s="37" t="s">
        <v>7</v>
      </c>
      <c r="D4" s="37" t="s">
        <v>8</v>
      </c>
      <c r="E4" s="1" t="s">
        <v>9</v>
      </c>
    </row>
    <row r="5" spans="1:5" ht="99.75" customHeight="1">
      <c r="A5" s="117">
        <v>1</v>
      </c>
      <c r="B5" s="118" t="s">
        <v>11</v>
      </c>
      <c r="C5" s="5" t="str">
        <f>'Рабочий лист'!C5</f>
        <v>В Концепции развития анализ школьной системы образования  представлен</v>
      </c>
      <c r="D5" s="5">
        <f ca="1">'Рабочий лист'!D5</f>
        <v>1</v>
      </c>
      <c r="E5" s="5" t="str">
        <f ca="1">'Рабочий лист'!E5</f>
        <v/>
      </c>
    </row>
    <row r="6" spans="1:5" ht="92.25" customHeight="1">
      <c r="A6" s="117"/>
      <c r="B6" s="118"/>
      <c r="C6" s="5" t="str">
        <f>'Рабочий лист'!C6</f>
        <v>Контекстные сведения, позволяющие установить причины возникновения рисков, отражены частично</v>
      </c>
      <c r="D6" s="5">
        <f ca="1">'Рабочий лист'!D6</f>
        <v>1</v>
      </c>
      <c r="E6" s="5" t="str">
        <f ca="1">'Рабочий лист'!E6</f>
        <v xml:space="preserve">Требуется доработка, поскольку в анализе должны быть представлены контекстные сведения, позволяющие установить причины возникновения всех актуализированных рисков </v>
      </c>
    </row>
    <row r="7" spans="1:5" ht="67.5" customHeight="1">
      <c r="A7" s="88">
        <v>2</v>
      </c>
      <c r="B7" s="87" t="s">
        <v>12</v>
      </c>
      <c r="C7" s="5" t="str">
        <f>'Рабочий лист'!C7</f>
        <v>В концепции развития не представлено описание анализа рисков деятельности ОО</v>
      </c>
      <c r="D7" s="5">
        <f ca="1">'Рабочий лист'!D7</f>
        <v>0</v>
      </c>
      <c r="E7" s="5" t="str">
        <f ca="1">'Рабочий лист'!E7</f>
        <v>Проанализировать актуализированные риски с целью выделения причин возникновения и их влияния на состояние образовательного процесса</v>
      </c>
    </row>
    <row r="8" spans="1:5" ht="100.5" customHeight="1">
      <c r="A8" s="88"/>
      <c r="B8" s="87"/>
      <c r="C8" s="5">
        <f>'Рабочий лист'!C8</f>
        <v>0</v>
      </c>
      <c r="D8" s="5">
        <f ca="1">'Рабочий лист'!D8</f>
        <v>0</v>
      </c>
      <c r="E8" s="5" t="str">
        <f ca="1">'Рабочий лист'!E8</f>
        <v/>
      </c>
    </row>
    <row r="9" spans="1:5" ht="92.25" customHeight="1">
      <c r="A9" s="88">
        <v>3</v>
      </c>
      <c r="B9" s="87" t="s">
        <v>13</v>
      </c>
      <c r="C9" s="5" t="str">
        <f>'Рабочий лист'!C9</f>
        <v xml:space="preserve"> По  рисковом направлениям, выбранным для работы, цели не сформулированы</v>
      </c>
      <c r="D9" s="5">
        <f ca="1">'Рабочий лист'!D9</f>
        <v>0</v>
      </c>
      <c r="E9" s="5" t="str">
        <f ca="1">'Рабочий лист'!E9</f>
        <v>Необходимо сформулировать цели по всем рисковым направлениям  с указанием сроков исполнения и числовых показателей или описанием путей решения проблемы</v>
      </c>
    </row>
    <row r="10" spans="1:5" ht="83.25" customHeight="1">
      <c r="A10" s="88"/>
      <c r="B10" s="87"/>
      <c r="C10" s="5">
        <f>'Рабочий лист'!C10</f>
        <v>0</v>
      </c>
      <c r="D10" s="5">
        <f ca="1">'Рабочий лист'!D10</f>
        <v>0</v>
      </c>
      <c r="E10" s="5" t="str">
        <f ca="1">'Рабочий лист'!E10</f>
        <v/>
      </c>
    </row>
    <row r="11" spans="1:5" ht="83.25" customHeight="1">
      <c r="A11" s="88">
        <v>4</v>
      </c>
      <c r="B11" s="87" t="s">
        <v>14</v>
      </c>
      <c r="C11" s="5" t="str">
        <f>'Рабочий лист'!C11</f>
        <v xml:space="preserve"> По  рисковом направлениям, выбранным для работы, задачи   не сформулированы </v>
      </c>
      <c r="D11" s="5">
        <f ca="1">'Рабочий лист'!D11</f>
        <v>0</v>
      </c>
      <c r="E11" s="5" t="str">
        <f ca="1">'Рабочий лист'!E11</f>
        <v>Необходимо сформулировать задачи ко всем рисковым направлениям в соответствии с причинами возникновения рисков или последствий их влияния, выявленных в анализе рисков</v>
      </c>
    </row>
    <row r="12" spans="1:5" ht="83.25" customHeight="1">
      <c r="A12" s="88"/>
      <c r="B12" s="87"/>
      <c r="C12" s="5">
        <f>'Рабочий лист'!C12</f>
        <v>0</v>
      </c>
      <c r="D12" s="5">
        <f ca="1">'Рабочий лист'!D12</f>
        <v>0</v>
      </c>
      <c r="E12" s="5" t="str">
        <f ca="1">'Рабочий лист'!E12</f>
        <v/>
      </c>
    </row>
    <row r="13" spans="1:5" ht="83.25" customHeight="1">
      <c r="A13" s="88">
        <v>5</v>
      </c>
      <c r="B13" s="87" t="s">
        <v>15</v>
      </c>
      <c r="C13" s="5" t="str">
        <f>'Рабочий лист'!C13</f>
        <v xml:space="preserve"> По  рисковом направлениям, выбранным для работы, меры/мероприятия по достижению цели   не сформулированы</v>
      </c>
      <c r="D13" s="5">
        <f ca="1">'Рабочий лист'!D13</f>
        <v>0</v>
      </c>
      <c r="E13" s="5" t="str">
        <f ca="1">'Рабочий лист'!E13</f>
        <v>Разработать систему мер/мероприятий по достижению целей по всем рисковым направлениям, сгруппировав их в соответствии с задачами</v>
      </c>
    </row>
    <row r="14" spans="1:5" ht="83.25" customHeight="1">
      <c r="A14" s="88"/>
      <c r="B14" s="87"/>
      <c r="C14" s="5">
        <f>'Рабочий лист'!C14</f>
        <v>0</v>
      </c>
      <c r="D14" s="5">
        <f ca="1">'Рабочий лист'!D14</f>
        <v>0</v>
      </c>
      <c r="E14" s="5" t="str">
        <f ca="1">'Рабочий лист'!E14</f>
        <v/>
      </c>
    </row>
    <row r="15" spans="1:5" ht="83.25" customHeight="1">
      <c r="A15" s="120">
        <v>6</v>
      </c>
      <c r="B15" s="118" t="s">
        <v>16</v>
      </c>
      <c r="C15" s="5" t="str">
        <f>'Рабочий лист'!C15</f>
        <v xml:space="preserve">Ответственные  за проведение мероприятий не определены </v>
      </c>
      <c r="D15" s="5">
        <f ca="1">'Рабочий лист'!D15</f>
        <v>0</v>
      </c>
      <c r="E15" s="5" t="str">
        <f ca="1">'Рабочий лист'!E15</f>
        <v>Необходимо определить ответственных за  достижение целей, решение задач и проведение мероприятий по каждому рисковому направлению</v>
      </c>
    </row>
    <row r="16" spans="1:5" ht="87.75" customHeight="1">
      <c r="A16" s="120"/>
      <c r="B16" s="118"/>
      <c r="C16" s="5">
        <f>'Рабочий лист'!C16</f>
        <v>0</v>
      </c>
      <c r="D16" s="5">
        <f ca="1">'Рабочий лист'!D16</f>
        <v>0</v>
      </c>
      <c r="E16" s="5" t="str">
        <f ca="1">'Рабочий лист'!E16</f>
        <v/>
      </c>
    </row>
    <row r="17" spans="1:5">
      <c r="A17" s="89" t="str">
        <f>C3</f>
        <v xml:space="preserve">Концепция развития МБОУ СОШ № 7 с. Марьины Колодцы Минераловодского района (в рамках проекта 500+)
</v>
      </c>
      <c r="B17" s="89"/>
      <c r="C17" s="5" t="str">
        <f>'Рабочий лист'!C17</f>
        <v>количество баллов</v>
      </c>
      <c r="D17" s="121">
        <f ca="1">'Рабочий лист'!D32</f>
        <v>4</v>
      </c>
      <c r="E17" s="121"/>
    </row>
    <row r="18" spans="1:5">
      <c r="A18" s="89"/>
      <c r="B18" s="89"/>
      <c r="C18" s="5" t="str">
        <f>'Рабочий лист'!C18</f>
        <v>% от max</v>
      </c>
      <c r="D18" s="122">
        <f ca="1">'Рабочий лист'!D33</f>
        <v>26.666666666666668</v>
      </c>
      <c r="E18" s="122"/>
    </row>
    <row r="20" spans="1:5">
      <c r="A20" s="119" t="str">
        <f>'Рабочий лист'!A20:D20</f>
        <v xml:space="preserve">Концепция развития – это документ перспективного (стратегического) планирования (2-3 года), содержащий общее системное представление о путях перехода от текущего положения образовательной организации к желаемому. Он определяет ключевые направления деятельности, которые включают выявление путей и технологий достижения поставленной цели и задач с выделением главных факторов их достижения, то есть таких внутришкольных механизмов управления, которые позволят добиться позитивных изменений в запланированные сроки. Все внутренние процессы в образовательной организации должны ориентироваться на цель и задачи концепции, а не на решение текущих задач. К разработке концепции чрезвычайно важно подключать коллектив школы, так чтобы цель и задачи, которые школа ставит перед собой, были бы понятны школьной команде. 
Описание анализа школьной системы образования: достаточно кратких контекстных сведений о школе, главное внимание должно быть уделено выявлению слабых сторон и угроз развития ОО, лежащих в основе рисков снижения образовательных результатов.
Для описания выбираем только значимые для дальнейшего анализа данные, т.к. именно они будут доказывать логику установления причин возникновения рисков, на устранение которых направлена Концепция и их влияния на образовательный процесс.
Анализ рисков деятельности ОО в соответствии с «рисковым профилем» образовательной организации должен содержать описание установленный школьной администрацией совместно с куратором причин возникновения рисков, на устранение которых направлена Концепция
Нет описания анализа рисков деятельности ОО, не выделены причины возникновения каждого риска и его влияние на состояние образовательного процесса
Сформулированная цель не соответствуют предъявляемым требованиям: цель должна быть измеримая, что означает наличие имеющихся или потенциально существующих способов или средств ее измерения (диагностические мониторинги, опросы и аналитика и т.п.). Также цель должна быть достижимая и иметь четкие сроки исполнения. Не все показатели выражены числовыми значениями. Показатель должен демонстрировать факт достижения цели и выполнения задач и может быть, как количественным, так и качественным. При определении показателей за достижение каждого из них назначаются ответственные, определяется периодичность и процедура оценки выполнения каждого показателя, разрабатывается система ответственности и материального, нематериального стимулирования работников за достижение показателей.  В соответствии с Методическими рекомендациями по содержательному ведению ИС МЭДК проекта «500+» не представлен раздел «Лица, ответственные за достижение результатов», который должен четко отвечать на вопрос: «Кто будет проводить указанные изменения?», т.е. в Концепции развития должны быть указаны ответственные за достижение каждой цели, решение каждой задачи, реализацию каждой позиции в разделе «Меры и мероприятия по достижению цели развития». 
Данный документ не может быть использован в практике работы образовательной организации
</v>
      </c>
      <c r="B20" s="119"/>
      <c r="C20" s="119"/>
      <c r="D20" s="119"/>
      <c r="E20" s="119"/>
    </row>
    <row r="21" spans="1:5">
      <c r="A21" s="119"/>
      <c r="B21" s="119"/>
      <c r="C21" s="119"/>
      <c r="D21" s="119"/>
      <c r="E21" s="119"/>
    </row>
    <row r="22" spans="1:5">
      <c r="A22" s="119"/>
      <c r="B22" s="119"/>
      <c r="C22" s="119"/>
      <c r="D22" s="119"/>
      <c r="E22" s="119"/>
    </row>
    <row r="23" spans="1:5">
      <c r="A23" s="119"/>
      <c r="B23" s="119"/>
      <c r="C23" s="119"/>
      <c r="D23" s="119"/>
      <c r="E23" s="119"/>
    </row>
    <row r="24" spans="1:5">
      <c r="A24" s="119"/>
      <c r="B24" s="119"/>
      <c r="C24" s="119"/>
      <c r="D24" s="119"/>
      <c r="E24" s="119"/>
    </row>
    <row r="25" spans="1:5">
      <c r="A25" s="119"/>
      <c r="B25" s="119"/>
      <c r="C25" s="119"/>
      <c r="D25" s="119"/>
      <c r="E25" s="119"/>
    </row>
    <row r="26" spans="1:5">
      <c r="A26" s="119"/>
      <c r="B26" s="119"/>
      <c r="C26" s="119"/>
      <c r="D26" s="119"/>
      <c r="E26" s="119"/>
    </row>
    <row r="27" spans="1:5">
      <c r="A27" s="119"/>
      <c r="B27" s="119"/>
      <c r="C27" s="119"/>
      <c r="D27" s="119"/>
      <c r="E27" s="119"/>
    </row>
    <row r="28" spans="1:5">
      <c r="A28" s="119"/>
      <c r="B28" s="119"/>
      <c r="C28" s="119"/>
      <c r="D28" s="119"/>
      <c r="E28" s="119"/>
    </row>
    <row r="29" spans="1:5">
      <c r="A29" s="77"/>
      <c r="B29" s="77"/>
      <c r="C29" s="77"/>
      <c r="D29" s="77"/>
      <c r="E29" s="77"/>
    </row>
    <row r="30" spans="1:5">
      <c r="A30" s="77"/>
      <c r="B30" s="78" t="s">
        <v>49</v>
      </c>
      <c r="C30" s="79"/>
      <c r="D30" s="80"/>
      <c r="E30" s="77"/>
    </row>
    <row r="31" spans="1:5">
      <c r="A31" s="77"/>
      <c r="B31" s="81" t="s">
        <v>50</v>
      </c>
      <c r="C31" s="77"/>
      <c r="D31" s="77"/>
      <c r="E31" s="80" t="s">
        <v>51</v>
      </c>
    </row>
    <row r="32" spans="1:5">
      <c r="A32" s="77"/>
      <c r="B32" s="77"/>
      <c r="C32" s="77"/>
      <c r="D32" s="77"/>
      <c r="E32" s="77"/>
    </row>
    <row r="33" spans="1:5">
      <c r="A33" s="77"/>
      <c r="B33" s="77"/>
      <c r="C33" s="77"/>
      <c r="D33" s="77"/>
      <c r="E33" s="77"/>
    </row>
  </sheetData>
  <sheetProtection password="E491" sheet="1" objects="1" scenarios="1"/>
  <mergeCells count="23">
    <mergeCell ref="A20:E28"/>
    <mergeCell ref="A15:A16"/>
    <mergeCell ref="B15:B16"/>
    <mergeCell ref="A17:B18"/>
    <mergeCell ref="D17:E17"/>
    <mergeCell ref="D18:E18"/>
    <mergeCell ref="A9:A10"/>
    <mergeCell ref="B9:B10"/>
    <mergeCell ref="A11:A12"/>
    <mergeCell ref="B11:B12"/>
    <mergeCell ref="A13:A14"/>
    <mergeCell ref="B13:B14"/>
    <mergeCell ref="A4:B4"/>
    <mergeCell ref="A5:A6"/>
    <mergeCell ref="B5:B6"/>
    <mergeCell ref="A7:A8"/>
    <mergeCell ref="B7:B8"/>
    <mergeCell ref="A1:B1"/>
    <mergeCell ref="C1:E1"/>
    <mergeCell ref="A2:B2"/>
    <mergeCell ref="C2:E2"/>
    <mergeCell ref="A3:B3"/>
    <mergeCell ref="C3:E3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Лист1!$C$3:$D$3</xm:f>
          </x14:formula1>
          <x14:formula2>
            <xm:f>0</xm:f>
          </x14:formula2>
          <xm:sqref>C5:E16 C17:C18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1"/>
  <sheetViews>
    <sheetView topLeftCell="A13" zoomScaleNormal="100" workbookViewId="0">
      <selection activeCell="C32" sqref="C32"/>
    </sheetView>
  </sheetViews>
  <sheetFormatPr defaultRowHeight="15"/>
  <cols>
    <col min="1" max="1" width="7.140625" customWidth="1"/>
    <col min="2" max="2" width="16.7109375" customWidth="1"/>
    <col min="3" max="3" width="30.5703125" customWidth="1"/>
    <col min="4" max="4" width="6.5703125" customWidth="1"/>
    <col min="5" max="5" width="22.42578125" customWidth="1"/>
    <col min="6" max="1025" width="8.7109375" customWidth="1"/>
  </cols>
  <sheetData>
    <row r="1" spans="1:5" ht="36" customHeight="1">
      <c r="A1" s="87" t="s">
        <v>0</v>
      </c>
      <c r="B1" s="87"/>
      <c r="C1" s="114" t="str">
        <f>'Рабочий лист'!C1:D1</f>
        <v>Минераловодский ГО</v>
      </c>
      <c r="D1" s="114"/>
      <c r="E1" s="114"/>
    </row>
    <row r="2" spans="1:5" ht="36" customHeight="1">
      <c r="A2" s="87" t="s">
        <v>2</v>
      </c>
      <c r="B2" s="87"/>
      <c r="C2" s="114" t="str">
        <f>'Рабочий лист'!C2:D2</f>
        <v xml:space="preserve">МБОУ СОШ № 7,  с. Марьины Колодцы </v>
      </c>
      <c r="D2" s="114"/>
      <c r="E2" s="114"/>
    </row>
    <row r="3" spans="1:5" ht="49.5" customHeight="1">
      <c r="A3" s="115" t="s">
        <v>19</v>
      </c>
      <c r="B3" s="115"/>
      <c r="C3" s="123" t="str">
        <f>'Рабочий лист'!C21:D21</f>
        <v>Среднесрочная программа развития МБОУ СОШ № 7 с. Марьины Колодцы Минераловодского района (в рамках проекта 500+)</v>
      </c>
      <c r="D3" s="123"/>
      <c r="E3" s="123"/>
    </row>
    <row r="4" spans="1:5" ht="36.75" customHeight="1">
      <c r="A4" s="116" t="s">
        <v>6</v>
      </c>
      <c r="B4" s="116"/>
      <c r="C4" s="37" t="s">
        <v>7</v>
      </c>
      <c r="D4" s="37" t="s">
        <v>8</v>
      </c>
      <c r="E4" s="1" t="s">
        <v>9</v>
      </c>
    </row>
    <row r="5" spans="1:5" ht="107.25" customHeight="1">
      <c r="A5" s="12" t="s">
        <v>20</v>
      </c>
      <c r="B5" s="4" t="s">
        <v>21</v>
      </c>
      <c r="C5" s="5" t="str">
        <f>'Рабочий лист'!C22</f>
        <v xml:space="preserve"> Цель и задачи по каждому из выбранных рисков не сформулированы </v>
      </c>
      <c r="D5" s="5">
        <f ca="1">'Рабочий лист'!D22</f>
        <v>0</v>
      </c>
      <c r="E5" s="5" t="str">
        <f ca="1">'Рабочий лист'!E22</f>
        <v xml:space="preserve">Необходимо сформулировать цель и задачи по по каждому из выбранных рисков в соответствии с целями и задачами сформулированными в Концепции развития  </v>
      </c>
    </row>
    <row r="6" spans="1:5" ht="107.25" customHeight="1">
      <c r="A6" s="12" t="s">
        <v>25</v>
      </c>
      <c r="B6" s="4"/>
      <c r="C6" s="5">
        <f>'Рабочий лист'!C23</f>
        <v>0</v>
      </c>
      <c r="D6" s="5">
        <f ca="1">'Рабочий лист'!D23</f>
        <v>0</v>
      </c>
      <c r="E6" s="5" t="str">
        <f ca="1">'Рабочий лист'!E23</f>
        <v/>
      </c>
    </row>
    <row r="7" spans="1:5" ht="107.25" customHeight="1">
      <c r="A7" s="12" t="s">
        <v>23</v>
      </c>
      <c r="B7" s="4" t="s">
        <v>24</v>
      </c>
      <c r="C7" s="5" t="str">
        <f>'Рабочий лист'!C24</f>
        <v xml:space="preserve"> Не представлены целевые показатели показатели   </v>
      </c>
      <c r="D7" s="5">
        <f ca="1">'Рабочий лист'!D24</f>
        <v>0</v>
      </c>
      <c r="E7" s="5" t="str">
        <f ca="1">'Рабочий лист'!E24</f>
        <v>Необходимо разработать систему целевых показателей по каждому рисковому направлению, выразив их числовыми значениями и представив в динамике</v>
      </c>
    </row>
    <row r="8" spans="1:5" ht="122.25" customHeight="1">
      <c r="A8" s="12" t="s">
        <v>25</v>
      </c>
      <c r="B8" s="4"/>
      <c r="C8" s="5">
        <f>'Рабочий лист'!C25</f>
        <v>0</v>
      </c>
      <c r="D8" s="5">
        <f ca="1">'Рабочий лист'!D25</f>
        <v>0</v>
      </c>
      <c r="E8" s="5" t="str">
        <f ca="1">'Рабочий лист'!E25</f>
        <v/>
      </c>
    </row>
    <row r="9" spans="1:5" ht="125.25" customHeight="1">
      <c r="A9" s="12" t="s">
        <v>26</v>
      </c>
      <c r="B9" s="4" t="s">
        <v>27</v>
      </c>
      <c r="C9" s="5" t="str">
        <f>'Рабочий лист'!C26</f>
        <v xml:space="preserve">Сформированы  подпрограммы по каждому актуализированному риску </v>
      </c>
      <c r="D9" s="5">
        <f ca="1">'Рабочий лист'!D26</f>
        <v>1</v>
      </c>
      <c r="E9" s="5" t="str">
        <f ca="1">'Рабочий лист'!E26</f>
        <v/>
      </c>
    </row>
    <row r="10" spans="1:5" ht="122.25" customHeight="1">
      <c r="A10" s="12" t="s">
        <v>25</v>
      </c>
      <c r="B10" s="4"/>
      <c r="C10" s="5" t="str">
        <f>'Рабочий лист'!C27</f>
        <v xml:space="preserve"> Подпрограммы содержат план- график мероприятий, направленных на достижение цели и задач по каждому рисковому направлению</v>
      </c>
      <c r="D10" s="5">
        <f ca="1">'Рабочий лист'!D27</f>
        <v>1</v>
      </c>
      <c r="E10" s="5" t="str">
        <f ca="1">'Рабочий лист'!E27</f>
        <v>Необходимо сгруппировать мероприятия в соответсттвии с поставленными задачами</v>
      </c>
    </row>
    <row r="11" spans="1:5" ht="118.5" customHeight="1">
      <c r="A11" s="12" t="s">
        <v>28</v>
      </c>
      <c r="B11" s="3" t="s">
        <v>29</v>
      </c>
      <c r="C11" s="5" t="str">
        <f>'Рабочий лист'!C28</f>
        <v xml:space="preserve">Не описаны ожидаемые конечные результаты реализации Программы по каждому рисковому направлению </v>
      </c>
      <c r="D11" s="5">
        <f ca="1">'Рабочий лист'!D28</f>
        <v>0</v>
      </c>
      <c r="E11" s="5" t="str">
        <f ca="1">'Рабочий лист'!E28</f>
        <v>Необходимо сформировать систему реализации программы по каждому рисковому направлению, выразив их числовыми значениями показателей и выделив в соответствии с поставленными задачами</v>
      </c>
    </row>
    <row r="12" spans="1:5" ht="124.5" customHeight="1">
      <c r="A12" s="12" t="s">
        <v>25</v>
      </c>
      <c r="B12" s="13"/>
      <c r="C12" s="5">
        <f>'Рабочий лист'!C29</f>
        <v>0</v>
      </c>
      <c r="D12" s="5">
        <f ca="1">'Рабочий лист'!D29</f>
        <v>0</v>
      </c>
      <c r="E12" s="5" t="str">
        <f ca="1">'Рабочий лист'!E29</f>
        <v/>
      </c>
    </row>
    <row r="13" spans="1:5" ht="124.5" customHeight="1">
      <c r="A13" s="12" t="s">
        <v>30</v>
      </c>
      <c r="B13" s="4" t="s">
        <v>31</v>
      </c>
      <c r="C13" s="5" t="str">
        <f>'Рабочий лист'!C30</f>
        <v>Ответственные за проведение мероприятий  и участники  определены</v>
      </c>
      <c r="D13" s="5">
        <f ca="1">'Рабочий лист'!D30</f>
        <v>1</v>
      </c>
      <c r="E13" s="5" t="str">
        <f ca="1">'Рабочий лист'!E30</f>
        <v/>
      </c>
    </row>
    <row r="14" spans="1:5" ht="119.25" customHeight="1">
      <c r="A14" s="12" t="s">
        <v>25</v>
      </c>
      <c r="B14" s="4"/>
      <c r="C14" s="5" t="str">
        <f>'Рабочий лист'!C31</f>
        <v>Определены  до 80% ответственных  за проведение  мероприятий и достижение целей, решение задач</v>
      </c>
      <c r="D14" s="5">
        <f ca="1">'Рабочий лист'!D31</f>
        <v>1</v>
      </c>
      <c r="E14" s="5" t="str">
        <f ca="1">'Рабочий лист'!E31</f>
        <v>Определить 100%  ответственных за за достижение целей, решение задач и проведение мероприятий по каждому рисковому направлению</v>
      </c>
    </row>
    <row r="15" spans="1:5" ht="61.5" customHeight="1">
      <c r="A15" s="89" t="str">
        <f>C3</f>
        <v>Среднесрочная программа развития МБОУ СОШ № 7 с. Марьины Колодцы Минераловодского района (в рамках проекта 500+)</v>
      </c>
      <c r="B15" s="89"/>
      <c r="C15" s="5" t="str">
        <f>'Рабочий лист'!C32</f>
        <v>количество баллов</v>
      </c>
      <c r="D15" s="122">
        <f ca="1">'Рабочий лист'!D32</f>
        <v>4</v>
      </c>
      <c r="E15" s="122"/>
    </row>
    <row r="16" spans="1:5" ht="61.5" customHeight="1">
      <c r="A16" s="89"/>
      <c r="B16" s="89"/>
      <c r="C16" s="5" t="str">
        <f>'Рабочий лист'!C33</f>
        <v>% от max</v>
      </c>
      <c r="D16" s="122">
        <f ca="1">'Рабочий лист'!D33</f>
        <v>26.666666666666668</v>
      </c>
      <c r="E16" s="122"/>
    </row>
    <row r="18" spans="1:5">
      <c r="A18" s="119" t="str">
        <f>SUBSTITUTE('Рабочий лист'!A34:D34,"Поле для комментариев к Среднесрочной программе","")</f>
        <v xml:space="preserve"> Среднесрочная программа развития – документ тактического планирования, разрабатывается на 1 год на основе концепции развития. Это «план действий», который определяет цель и задачи развития школы в привязке к срокам реализации, описывает условия и меры по достижению позитивных изменений. Среднесрочная программа содержит конкретные индикаторы выбранных мер по наступлению позитивных изменений и выполняет функцию общего «плана-графика» образовательной организации на заданный период. Главной целью программы развития является улучшение образовательных результатов учащихся. В условиях ограниченности ресурсов программа опирается в основном на внутренние ресурсы. Она призвана запускать и сопровождать механизмы, обеспечивающие результативность школы вне зависимости от материально-технической оснащенности, контингента учащихся, доходов и культурного уровня семей и т.д. Программа обеспечивает целенаправленную, скоординированную деятельность педагогического коллектива по решению актуальной сложной проблемы – повышению жизненных шансов своих учеников. 
Не определена связь между целевыми показателями и результатами программы. Следует кратко описать в соответствии с целью ожидаемые конечные результаты реализации программы по каждой поставленной задаче. Конечные результаты желательно представить в виде изменений, отражающих эффект и позволяющих однозначно оценить результат реализации программы, а также ее динамику через количественные и качественные показатели. Увеличение скорости сети Интернет в школе до 80 – 100 Мб - это не мероприятие, а цель, Мероприятие - что необходимо сделать для достижения цели или решения задачи. В Среднесрочной программе должны быть указаны ответственные за достижение каждой цели, решение каждой задачи, достижение целевых показателей и конечных результатов, реализацию каждой позиции в разделе 4  «Основные мероприятия программы/перечень подпрограмм c основными мероприятиями» и Приложении к разделу 4 «Основные мероприятия программы/перечень подпрограмм c основными мероприятиями», а так же участники образовательного процесса, которые будут принимать участие в решении задач, достижении показателей, реализации мероприятий. При этом важно отметить, что в качестве участников образовательного процесса могут указываться органы государственно-общественного управления образовательной организацией (педагогический совет, методический совет, методический объединения, управляющий совет, родительский комитет, совет ученического самоуправления и т.д.). Не представлен  раздел «Порядок управления реализацией программы» или «Механизм реализации программы», в которых нужно указать, кем каким образом будет обеспечиваться реализация программы развития, осуществляться корректировка программы развития, а также кто осуществляет управление реализацией программы.
Для того, чтобы успешно претворить программу в жизнь необходимо: 
- разработать систему нормативно-правовых актов
- определить систему управления её реализацией, разграничив полномочия и ответственность, т.е. определить организационную структуру деятельности 
- определить систему мероприятий, способствующих реализации программы и необходимых для достижения запланированных результатов: заседания органов государственно-общественного управления, совещания при директоре, завуче, на которых рассматриваются различные аспекты реализации программы, и при подготовке к которым проводятся процедуры мониторинга, контроля, аудита, оценки, и по итогам которых принимаются управленческие решения, направленные на повышение качества реализации программы. Данный документ может быть использован в практике работы образовательной организации, при условии реализации данных рекомендаций.
</v>
      </c>
      <c r="B18" s="119"/>
      <c r="C18" s="119"/>
      <c r="D18" s="119"/>
      <c r="E18" s="119"/>
    </row>
    <row r="19" spans="1:5">
      <c r="A19" s="119"/>
      <c r="B19" s="119"/>
      <c r="C19" s="119"/>
      <c r="D19" s="119"/>
      <c r="E19" s="119"/>
    </row>
    <row r="20" spans="1:5">
      <c r="A20" s="119"/>
      <c r="B20" s="119"/>
      <c r="C20" s="119"/>
      <c r="D20" s="119"/>
      <c r="E20" s="119"/>
    </row>
    <row r="21" spans="1:5">
      <c r="A21" s="119"/>
      <c r="B21" s="119"/>
      <c r="C21" s="119"/>
      <c r="D21" s="119"/>
      <c r="E21" s="119"/>
    </row>
    <row r="22" spans="1:5">
      <c r="A22" s="119"/>
      <c r="B22" s="119"/>
      <c r="C22" s="119"/>
      <c r="D22" s="119"/>
      <c r="E22" s="119"/>
    </row>
    <row r="23" spans="1:5">
      <c r="A23" s="119"/>
      <c r="B23" s="119"/>
      <c r="C23" s="119"/>
      <c r="D23" s="119"/>
      <c r="E23" s="119"/>
    </row>
    <row r="24" spans="1:5">
      <c r="A24" s="119"/>
      <c r="B24" s="119"/>
      <c r="C24" s="119"/>
      <c r="D24" s="119"/>
      <c r="E24" s="119"/>
    </row>
    <row r="25" spans="1:5">
      <c r="A25" s="119"/>
      <c r="B25" s="119"/>
      <c r="C25" s="119"/>
      <c r="D25" s="119"/>
      <c r="E25" s="119"/>
    </row>
    <row r="26" spans="1:5">
      <c r="A26" s="119"/>
      <c r="B26" s="119"/>
      <c r="C26" s="119"/>
      <c r="D26" s="119"/>
      <c r="E26" s="119"/>
    </row>
    <row r="27" spans="1:5">
      <c r="A27" s="77"/>
      <c r="B27" s="77"/>
      <c r="C27" s="77"/>
      <c r="D27" s="77"/>
      <c r="E27" s="77"/>
    </row>
    <row r="28" spans="1:5">
      <c r="A28" s="77"/>
      <c r="B28" s="78" t="s">
        <v>49</v>
      </c>
      <c r="C28" s="79"/>
      <c r="D28" s="80"/>
      <c r="E28" s="77"/>
    </row>
    <row r="29" spans="1:5">
      <c r="A29" s="77"/>
      <c r="B29" s="81" t="s">
        <v>50</v>
      </c>
      <c r="C29" s="77"/>
      <c r="D29" s="77"/>
      <c r="E29" s="80" t="s">
        <v>51</v>
      </c>
    </row>
    <row r="30" spans="1:5">
      <c r="A30" s="77"/>
      <c r="B30" s="77"/>
      <c r="C30" s="77"/>
      <c r="D30" s="77"/>
      <c r="E30" s="77"/>
    </row>
    <row r="31" spans="1:5">
      <c r="A31" s="77"/>
      <c r="B31" s="77"/>
      <c r="C31" s="77"/>
      <c r="D31" s="77"/>
      <c r="E31" s="77"/>
    </row>
  </sheetData>
  <sheetProtection password="E491" sheet="1" objects="1" scenarios="1"/>
  <mergeCells count="11">
    <mergeCell ref="A4:B4"/>
    <mergeCell ref="A15:B16"/>
    <mergeCell ref="D15:E15"/>
    <mergeCell ref="D16:E16"/>
    <mergeCell ref="A18:E26"/>
    <mergeCell ref="A1:B1"/>
    <mergeCell ref="C1:E1"/>
    <mergeCell ref="A2:B2"/>
    <mergeCell ref="C2:E2"/>
    <mergeCell ref="A3:B3"/>
    <mergeCell ref="C3:E3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Лист1!$C$22:$D$22</xm:f>
          </x14:formula1>
          <x14:formula2>
            <xm:f>0</xm:f>
          </x14:formula2>
          <xm:sqref>C5:E14 C15:D16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34"/>
  <sheetViews>
    <sheetView topLeftCell="A25" zoomScaleNormal="100" workbookViewId="0">
      <selection activeCell="E34" sqref="A31:E34"/>
    </sheetView>
  </sheetViews>
  <sheetFormatPr defaultRowHeight="15"/>
  <cols>
    <col min="1" max="1" width="7.140625" customWidth="1"/>
    <col min="2" max="2" width="12.28515625" customWidth="1"/>
    <col min="3" max="3" width="30.5703125" customWidth="1"/>
    <col min="4" max="4" width="6.28515625" customWidth="1"/>
    <col min="5" max="5" width="29.42578125" customWidth="1"/>
    <col min="6" max="1025" width="8.7109375" customWidth="1"/>
  </cols>
  <sheetData>
    <row r="1" spans="1:5" ht="36" customHeight="1">
      <c r="A1" s="87" t="s">
        <v>0</v>
      </c>
      <c r="B1" s="87"/>
      <c r="C1" s="114" t="str">
        <f>'Рабочий лист'!C1:D1</f>
        <v>Минераловодский ГО</v>
      </c>
      <c r="D1" s="114"/>
      <c r="E1" s="114"/>
    </row>
    <row r="2" spans="1:5" ht="36" customHeight="1">
      <c r="A2" s="87" t="s">
        <v>2</v>
      </c>
      <c r="B2" s="87"/>
      <c r="C2" s="114" t="str">
        <f>'Рабочий лист'!C2:D2</f>
        <v xml:space="preserve">МБОУ СОШ № 7,  с. Марьины Колодцы </v>
      </c>
      <c r="D2" s="114"/>
      <c r="E2" s="114"/>
    </row>
    <row r="3" spans="1:5" ht="49.5" customHeight="1">
      <c r="A3" s="115" t="s">
        <v>52</v>
      </c>
      <c r="B3" s="115"/>
      <c r="C3" s="123" t="str">
        <f>'Рабочий лист'!C35:D35</f>
        <v>ПРОГРАММА АНТИРИСКОВЫХ МЕР ПО НАПРАВЛЕНИЮ</v>
      </c>
      <c r="D3" s="123"/>
      <c r="E3" s="123"/>
    </row>
    <row r="4" spans="1:5" ht="36.75" customHeight="1">
      <c r="A4" s="116" t="s">
        <v>6</v>
      </c>
      <c r="B4" s="116"/>
      <c r="C4" s="37" t="s">
        <v>7</v>
      </c>
      <c r="D4" s="37" t="s">
        <v>8</v>
      </c>
      <c r="E4" s="1" t="s">
        <v>9</v>
      </c>
    </row>
    <row r="5" spans="1:5" ht="140.25" customHeight="1">
      <c r="A5" s="38" t="str">
        <f>'Рабочий лист'!A36</f>
        <v xml:space="preserve">3.1. </v>
      </c>
      <c r="B5" s="4" t="str">
        <f>'Рабочий лист'!B36</f>
        <v>Наличие программ</v>
      </c>
      <c r="C5" s="5" t="str">
        <f>'Рабочий лист'!C36</f>
        <v>Программы представлены по каждому из актуализированных рисков</v>
      </c>
      <c r="D5" s="5">
        <f ca="1">'Рабочий лист'!D36</f>
        <v>1</v>
      </c>
      <c r="E5" s="5" t="str">
        <f ca="1">'Рабочий лист'!E36</f>
        <v/>
      </c>
    </row>
    <row r="6" spans="1:5" ht="126" customHeight="1">
      <c r="A6" s="38"/>
      <c r="B6" s="4"/>
      <c r="C6" s="5" t="str">
        <f>'Рабочий лист'!C37</f>
        <v>Программы утверждены директором ОО и согласованы органом государственно-общественного управления</v>
      </c>
      <c r="D6" s="5">
        <f ca="1">'Рабочий лист'!D37</f>
        <v>2</v>
      </c>
      <c r="E6" s="5" t="str">
        <f ca="1">'Рабочий лист'!E37</f>
        <v/>
      </c>
    </row>
    <row r="7" spans="1:5" ht="189" customHeight="1">
      <c r="A7" s="38" t="str">
        <f>'Рабочий лист'!A38</f>
        <v>3.2.</v>
      </c>
      <c r="B7" s="4" t="str">
        <f>'Рабочий лист'!B38</f>
        <v>Формулировка целей и задач</v>
      </c>
      <c r="C7" s="5" t="str">
        <f>'Рабочий лист'!C38</f>
        <v>По каждому из актуализированных рисков сформулированы цель и задачи</v>
      </c>
      <c r="D7" s="5">
        <f ca="1">'Рабочий лист'!D38</f>
        <v>1</v>
      </c>
      <c r="E7" s="5" t="str">
        <f ca="1">'Рабочий лист'!E38</f>
        <v/>
      </c>
    </row>
    <row r="8" spans="1:5" ht="136.5" customHeight="1">
      <c r="A8" s="38"/>
      <c r="B8" s="4"/>
      <c r="C8" s="5" t="str">
        <f>'Рабочий лист'!C39</f>
        <v>Цели и задачи соответствуют целям и задачам, сформулированным в Среднесрочной программе</v>
      </c>
      <c r="D8" s="5">
        <f ca="1">'Рабочий лист'!D39</f>
        <v>1</v>
      </c>
      <c r="E8" s="5" t="str">
        <f ca="1">'Рабочий лист'!E39</f>
        <v>Цели и задачи должны не только соответствовать целям и задачам, сформулированным в Среднесрочной программе, но и быть конкретными (с точно прописанным желаемым результатом), достижимыми, измеримыми, привязанными к определенному времени их исполнения</v>
      </c>
    </row>
    <row r="9" spans="1:5" ht="125.25" customHeight="1">
      <c r="A9" s="38" t="str">
        <f>'Рабочий лист'!A40</f>
        <v>3.3.</v>
      </c>
      <c r="B9" s="4" t="str">
        <f>'Рабочий лист'!B40</f>
        <v>Целевые показатели</v>
      </c>
      <c r="C9" s="5" t="str">
        <f>'Рабочий лист'!C40</f>
        <v>По каждой цели, есть соответствующие ей показатели</v>
      </c>
      <c r="D9" s="5">
        <f ca="1">'Рабочий лист'!D40</f>
        <v>1</v>
      </c>
      <c r="E9" s="5" t="str">
        <f ca="1">'Рабочий лист'!E40</f>
        <v/>
      </c>
    </row>
    <row r="10" spans="1:5" ht="122.25" customHeight="1">
      <c r="A10" s="38"/>
      <c r="B10" s="4"/>
      <c r="C10" s="5" t="str">
        <f>'Рабочий лист'!C41</f>
        <v>Показатели соответствуют показателям, сформулированным в Среднесрочной программе</v>
      </c>
      <c r="D10" s="5">
        <f ca="1">'Рабочий лист'!D41</f>
        <v>1</v>
      </c>
      <c r="E10" s="5" t="str">
        <f ca="1">'Рабочий лист'!E41</f>
        <v>Показатели не только должны соответствовать показателям, сформулированным в Среднесрочной программе, но числовые значения показателей должны быть представлены в динамике</v>
      </c>
    </row>
    <row r="11" spans="1:5" ht="118.5" customHeight="1">
      <c r="A11" s="38" t="str">
        <f>'Рабочий лист'!A42</f>
        <v>3.4.</v>
      </c>
      <c r="B11" s="4" t="str">
        <f>'Рабочий лист'!B42</f>
        <v>Система мероприятий</v>
      </c>
      <c r="C11" s="5" t="str">
        <f>'Рабочий лист'!C42</f>
        <v>Разработана система мероприятий, направленных на достижение цели и задач</v>
      </c>
      <c r="D11" s="5">
        <f ca="1">'Рабочий лист'!D42</f>
        <v>1</v>
      </c>
      <c r="E11" s="5" t="str">
        <f ca="1">'Рабочий лист'!E42</f>
        <v/>
      </c>
    </row>
    <row r="12" spans="1:5" ht="124.5" customHeight="1">
      <c r="A12" s="38"/>
      <c r="B12" s="4"/>
      <c r="C12" s="5" t="str">
        <f>'Рабочий лист'!C43</f>
        <v>Мероприятия соответствуют мероприятиям, сформулированным в Среднесрочной программе</v>
      </c>
      <c r="D12" s="5">
        <f ca="1">'Рабочий лист'!D43</f>
        <v>1</v>
      </c>
      <c r="E12" s="5" t="str">
        <f ca="1">'Рабочий лист'!E43</f>
        <v>Мероприятия должны не только соответствовать мероприятиям, сформулированным в Среднесрочной программе, но и должны быть выделены в соответствии с поставленными задачами</v>
      </c>
    </row>
    <row r="13" spans="1:5" ht="135" customHeight="1">
      <c r="A13" s="38" t="str">
        <f>'Рабочий лист'!A44</f>
        <v>3.5.</v>
      </c>
      <c r="B13" s="4" t="str">
        <f>'Рабочий лист'!B44</f>
        <v xml:space="preserve">Ожидаемые конечные результаты </v>
      </c>
      <c r="C13" s="5" t="str">
        <f>'Рабочий лист'!C44</f>
        <v xml:space="preserve">Описаны ожидаемые конечные результаты реализации Программы </v>
      </c>
      <c r="D13" s="5">
        <f ca="1">'Рабочий лист'!D44</f>
        <v>1</v>
      </c>
      <c r="E13" s="5" t="str">
        <f ca="1">'Рабочий лист'!E44</f>
        <v/>
      </c>
    </row>
    <row r="14" spans="1:5" ht="119.25" customHeight="1">
      <c r="A14" s="38"/>
      <c r="B14" s="4"/>
      <c r="C14" s="5" t="str">
        <f>'Рабочий лист'!C45</f>
        <v xml:space="preserve">Ожидаемые конечные результаты соответствуют результатам, сформулированным в Среднесрочной программе </v>
      </c>
      <c r="D14" s="5">
        <f ca="1">'Рабочий лист'!D45</f>
        <v>1</v>
      </c>
      <c r="E14" s="5">
        <f ca="1">'Рабочий лист'!E45</f>
        <v>0</v>
      </c>
    </row>
    <row r="15" spans="1:5" ht="118.5" customHeight="1">
      <c r="A15" s="38" t="str">
        <f>'Рабочий лист'!A46</f>
        <v>3.6.</v>
      </c>
      <c r="B15" s="4" t="str">
        <f>'Рабочий лист'!B46</f>
        <v xml:space="preserve">Ответственные и участники реализации программы 
</v>
      </c>
      <c r="C15" s="5" t="str">
        <f>'Рабочий лист'!C46</f>
        <v xml:space="preserve">Определены ответственные и участники образовательного процесса, принимающие участие в реализации программы </v>
      </c>
      <c r="D15" s="5">
        <f ca="1">'Рабочий лист'!D46</f>
        <v>1</v>
      </c>
      <c r="E15" s="5" t="str">
        <f ca="1">'Рабочий лист'!E46</f>
        <v/>
      </c>
    </row>
    <row r="16" spans="1:5" ht="132" customHeight="1">
      <c r="A16" s="38"/>
      <c r="B16" s="4"/>
      <c r="C16" s="5" t="str">
        <f>'Рабочий лист'!C47</f>
        <v xml:space="preserve">Определены ответственные за проведение и участники мероприятий
</v>
      </c>
      <c r="D16" s="5">
        <f ca="1">'Рабочий лист'!D47</f>
        <v>1</v>
      </c>
      <c r="E16" s="5" t="str">
        <f ca="1">'Рабочий лист'!E47</f>
        <v>Необходимо определить не только ответственных и участников образовательного процесса, принимающих участие в проведении мероприятий, но и ответственных за достижение целевых показателей и ожидаемых конечных результатов реализации Программы</v>
      </c>
    </row>
    <row r="17" spans="1:5" ht="153.75" customHeight="1">
      <c r="A17" s="38" t="str">
        <f>'Рабочий лист'!A48</f>
        <v xml:space="preserve">3.7. </v>
      </c>
      <c r="B17" s="4" t="str">
        <f>'Рабочий лист'!B48</f>
        <v>Дорожная карта</v>
      </c>
      <c r="C17" s="5" t="str">
        <f>'Рабочий лист'!C48</f>
        <v>Разработано приложение «Дорожная карта» реализации программы антирисковых мер</v>
      </c>
      <c r="D17" s="5">
        <f ca="1">'Рабочий лист'!D48</f>
        <v>1</v>
      </c>
      <c r="E17" s="5" t="str">
        <f ca="1">'Рабочий лист'!E48</f>
        <v/>
      </c>
    </row>
    <row r="18" spans="1:5" ht="117.75" customHeight="1">
      <c r="A18" s="38"/>
      <c r="B18" s="4"/>
      <c r="C18" s="5" t="str">
        <f>'Рабочий лист'!C49</f>
        <v>В таблице выделено 5 столбцов (Задача мероприятия – Название мероприятия – Конкретный срок реализации с датой – Ответственные за мероприятие – Участники мероприятия)</v>
      </c>
      <c r="D18" s="5">
        <f ca="1">'Рабочий лист'!D49</f>
        <v>2</v>
      </c>
      <c r="E18" s="5" t="str">
        <f ca="1">'Рабочий лист'!E49</f>
        <v/>
      </c>
    </row>
    <row r="19" spans="1:5">
      <c r="A19" s="87">
        <f>'Рабочий лист'!B51</f>
        <v>0</v>
      </c>
      <c r="B19" s="87"/>
      <c r="C19" s="5" t="str">
        <f>'Рабочий лист'!C50</f>
        <v>количество баллов</v>
      </c>
      <c r="D19" s="121">
        <f ca="1">'Рабочий лист'!D50</f>
        <v>16</v>
      </c>
      <c r="E19" s="121"/>
    </row>
    <row r="20" spans="1:5">
      <c r="A20" s="87"/>
      <c r="B20" s="87"/>
      <c r="C20" s="5" t="str">
        <f>'Рабочий лист'!C51</f>
        <v>% от max</v>
      </c>
      <c r="D20" s="122">
        <f ca="1">'Рабочий лист'!D51</f>
        <v>76.19047619047619</v>
      </c>
      <c r="E20" s="122"/>
    </row>
    <row r="22" spans="1:5">
      <c r="A22" s="119" t="str">
        <f>'Рабочий лист'!A55</f>
        <v xml:space="preserve">Программа антирисковых мер – это операционный документ, содержащий конкретные задачи и мероприятия, которые должны быть согласованы с целями, указанными в концепции развития школы, среднесрочной программе развития, показателями, описанными в среднесрочной программе развития и ее подпрограммах. Она ориентирована на повышение эффективности использования существующего потенциала и представляет собой оперативное планирование, детализацию мер по конкретному выбранному и утвержденному риску и предполагает описание по каждому риску цели, задач, ресурсов, показателей, этапов, мероприятий, которые будут использованы в работе для достижения наступления позитивных изменений. 
Сформулированные цели не соответствуют предъявляемым требованиям: цель должна быть измеримая, что означает наличие имеющихся или потенциально существующих способов или средств ее измерения (диагностические мониторинги, опросы и аналитика и т.п.). Также цель должна быть достижимая и иметь четкие сроки исполнения. Данные документы могут быть использован в практике работы образовательной организации, при условии реализации данных рекомендаций. 
Не определена связь между целевыми показателями и результатами программы. Следует кратко описать в соответствии с целью ожидаемые конечные результаты реализации программы по каждой поставленной задаче. Конечные результаты желательно представить в виде изменений, отражающих эффект и позволяющих однозначно оценить результат реализации программы, а также ее динамику через количественные и качественные показатели.
В антирисковой программе должны быть указаны ответственные за достижение каждой цели, решение каждой задачи, достижение целевых показателей и конечных результатов, реализацию каждой позиции в разделе 5  «Меры/мероприятия по достижению цели и задач» и Дорожной карте реализации программы антирисковых мер, а так же участники образовательного процесса, которые будут принимать участие в решении задач, достижении показателей, реализации мероприятий.
Данные документы могут быть использован в практике работы образовательной организации, при условии реализации данных рекомендаций.
</v>
      </c>
      <c r="B22" s="119"/>
      <c r="C22" s="119"/>
      <c r="D22" s="119"/>
      <c r="E22" s="119"/>
    </row>
    <row r="23" spans="1:5">
      <c r="A23" s="119"/>
      <c r="B23" s="119"/>
      <c r="C23" s="119"/>
      <c r="D23" s="119"/>
      <c r="E23" s="119"/>
    </row>
    <row r="24" spans="1:5">
      <c r="A24" s="119"/>
      <c r="B24" s="119"/>
      <c r="C24" s="119"/>
      <c r="D24" s="119"/>
      <c r="E24" s="119"/>
    </row>
    <row r="25" spans="1:5">
      <c r="A25" s="119"/>
      <c r="B25" s="119"/>
      <c r="C25" s="119"/>
      <c r="D25" s="119"/>
      <c r="E25" s="119"/>
    </row>
    <row r="26" spans="1:5">
      <c r="A26" s="119"/>
      <c r="B26" s="119"/>
      <c r="C26" s="119"/>
      <c r="D26" s="119"/>
      <c r="E26" s="119"/>
    </row>
    <row r="27" spans="1:5">
      <c r="A27" s="119"/>
      <c r="B27" s="119"/>
      <c r="C27" s="119"/>
      <c r="D27" s="119"/>
      <c r="E27" s="119"/>
    </row>
    <row r="28" spans="1:5">
      <c r="A28" s="119"/>
      <c r="B28" s="119"/>
      <c r="C28" s="119"/>
      <c r="D28" s="119"/>
      <c r="E28" s="119"/>
    </row>
    <row r="29" spans="1:5">
      <c r="A29" s="119"/>
      <c r="B29" s="119"/>
      <c r="C29" s="119"/>
      <c r="D29" s="119"/>
      <c r="E29" s="119"/>
    </row>
    <row r="30" spans="1:5">
      <c r="A30" s="119"/>
      <c r="B30" s="119"/>
      <c r="C30" s="119"/>
      <c r="D30" s="119"/>
      <c r="E30" s="119"/>
    </row>
    <row r="31" spans="1:5">
      <c r="A31" s="77"/>
      <c r="B31" s="77"/>
      <c r="C31" s="77"/>
      <c r="D31" s="77"/>
      <c r="E31" s="77"/>
    </row>
    <row r="32" spans="1:5">
      <c r="A32" s="77"/>
      <c r="B32" s="78" t="s">
        <v>49</v>
      </c>
      <c r="C32" s="79"/>
      <c r="D32" s="80"/>
      <c r="E32" s="77"/>
    </row>
    <row r="33" spans="1:5">
      <c r="A33" s="77"/>
      <c r="B33" s="81" t="s">
        <v>50</v>
      </c>
      <c r="C33" s="77"/>
      <c r="D33" s="77"/>
      <c r="E33" s="80" t="s">
        <v>51</v>
      </c>
    </row>
    <row r="34" spans="1:5">
      <c r="A34" s="77"/>
      <c r="B34" s="77"/>
      <c r="C34" s="77"/>
      <c r="D34" s="77"/>
      <c r="E34" s="77"/>
    </row>
  </sheetData>
  <sheetProtection password="E491" sheet="1" objects="1" scenarios="1"/>
  <mergeCells count="11">
    <mergeCell ref="A4:B4"/>
    <mergeCell ref="A19:B20"/>
    <mergeCell ref="D19:E19"/>
    <mergeCell ref="D20:E20"/>
    <mergeCell ref="A22:E30"/>
    <mergeCell ref="A1:B1"/>
    <mergeCell ref="C1:E1"/>
    <mergeCell ref="A2:B2"/>
    <mergeCell ref="C2:E2"/>
    <mergeCell ref="A3:B3"/>
    <mergeCell ref="C3:E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MK413"/>
  <sheetViews>
    <sheetView zoomScale="110" zoomScaleNormal="110" workbookViewId="0">
      <selection activeCell="U397" sqref="B397:U397"/>
    </sheetView>
  </sheetViews>
  <sheetFormatPr defaultRowHeight="15"/>
  <cols>
    <col min="1" max="1" width="9" style="39" customWidth="1"/>
    <col min="2" max="4" width="43.42578125" style="39" customWidth="1"/>
    <col min="5" max="1025" width="43.42578125" style="40" customWidth="1"/>
  </cols>
  <sheetData>
    <row r="1" spans="1:6" ht="62.25" customHeight="1">
      <c r="A1" s="41"/>
      <c r="B1" s="124" t="s">
        <v>53</v>
      </c>
      <c r="C1" s="124"/>
      <c r="D1" s="124"/>
      <c r="E1" s="124"/>
      <c r="F1" s="124"/>
    </row>
    <row r="2" spans="1:6" s="45" customFormat="1" ht="62.25" customHeight="1">
      <c r="A2" s="42"/>
      <c r="B2" s="43" t="s">
        <v>54</v>
      </c>
      <c r="C2" s="43" t="s">
        <v>55</v>
      </c>
      <c r="D2" s="43" t="s">
        <v>56</v>
      </c>
      <c r="E2" s="43" t="s">
        <v>57</v>
      </c>
      <c r="F2" s="44" t="s">
        <v>58</v>
      </c>
    </row>
    <row r="3" spans="1:6" s="49" customFormat="1" ht="66" customHeight="1">
      <c r="A3" s="42" t="s">
        <v>59</v>
      </c>
      <c r="B3" s="125" t="s">
        <v>60</v>
      </c>
      <c r="C3" s="46" t="s">
        <v>61</v>
      </c>
      <c r="D3" s="46" t="s">
        <v>62</v>
      </c>
      <c r="E3" s="47" t="s">
        <v>63</v>
      </c>
      <c r="F3" s="48" t="s">
        <v>64</v>
      </c>
    </row>
    <row r="4" spans="1:6" s="49" customFormat="1" ht="66" customHeight="1">
      <c r="A4" s="42"/>
      <c r="B4" s="125"/>
      <c r="C4" s="50" t="s">
        <v>65</v>
      </c>
      <c r="D4" s="46"/>
      <c r="E4" s="50" t="s">
        <v>66</v>
      </c>
      <c r="F4" s="48"/>
    </row>
    <row r="5" spans="1:6" s="53" customFormat="1" ht="42" customHeight="1">
      <c r="A5" s="51" t="s">
        <v>25</v>
      </c>
      <c r="B5" s="43"/>
      <c r="C5" s="43">
        <v>0</v>
      </c>
      <c r="D5" s="43">
        <v>1</v>
      </c>
      <c r="E5" s="52">
        <v>1</v>
      </c>
      <c r="F5" s="44">
        <v>2</v>
      </c>
    </row>
    <row r="6" spans="1:6" ht="62.25" customHeight="1">
      <c r="A6" s="42" t="s">
        <v>67</v>
      </c>
      <c r="B6" s="54" t="s">
        <v>68</v>
      </c>
      <c r="C6" s="46" t="s">
        <v>69</v>
      </c>
      <c r="D6" s="46" t="s">
        <v>70</v>
      </c>
      <c r="E6" s="47" t="s">
        <v>71</v>
      </c>
      <c r="F6" s="48" t="s">
        <v>72</v>
      </c>
    </row>
    <row r="7" spans="1:6" ht="62.25" customHeight="1">
      <c r="A7" s="42"/>
      <c r="B7" s="54"/>
      <c r="C7" s="50" t="s">
        <v>73</v>
      </c>
      <c r="D7" s="46"/>
      <c r="E7" s="55" t="s">
        <v>74</v>
      </c>
      <c r="F7" s="48"/>
    </row>
    <row r="8" spans="1:6" s="53" customFormat="1" ht="62.25" customHeight="1">
      <c r="A8" s="51" t="s">
        <v>25</v>
      </c>
      <c r="B8" s="43"/>
      <c r="C8" s="43">
        <v>0</v>
      </c>
      <c r="D8" s="43">
        <v>1</v>
      </c>
      <c r="E8" s="52">
        <v>1</v>
      </c>
      <c r="F8" s="44">
        <v>2</v>
      </c>
    </row>
    <row r="9" spans="1:6" ht="62.25" customHeight="1">
      <c r="A9" s="42" t="s">
        <v>75</v>
      </c>
      <c r="B9" s="54" t="s">
        <v>76</v>
      </c>
      <c r="C9" s="46" t="s">
        <v>77</v>
      </c>
      <c r="D9" s="46" t="s">
        <v>78</v>
      </c>
      <c r="E9" s="47" t="s">
        <v>79</v>
      </c>
      <c r="F9" s="48" t="s">
        <v>80</v>
      </c>
    </row>
    <row r="10" spans="1:6" ht="62.25" customHeight="1">
      <c r="A10" s="42"/>
      <c r="B10" s="54"/>
      <c r="C10" s="50" t="s">
        <v>81</v>
      </c>
      <c r="D10" s="46"/>
      <c r="E10" s="50" t="s">
        <v>82</v>
      </c>
      <c r="F10" s="48"/>
    </row>
    <row r="11" spans="1:6" s="53" customFormat="1" ht="62.25" customHeight="1">
      <c r="A11" s="51" t="s">
        <v>25</v>
      </c>
      <c r="B11" s="43"/>
      <c r="C11" s="43">
        <v>0</v>
      </c>
      <c r="D11" s="43">
        <v>1</v>
      </c>
      <c r="E11" s="52">
        <v>1</v>
      </c>
      <c r="F11" s="44">
        <v>2</v>
      </c>
    </row>
    <row r="12" spans="1:6" ht="62.25" customHeight="1">
      <c r="A12" s="42" t="s">
        <v>83</v>
      </c>
      <c r="B12" s="54" t="s">
        <v>84</v>
      </c>
      <c r="C12" s="46" t="s">
        <v>85</v>
      </c>
      <c r="D12" s="46" t="s">
        <v>86</v>
      </c>
      <c r="E12" s="47" t="s">
        <v>87</v>
      </c>
      <c r="F12" s="48" t="s">
        <v>88</v>
      </c>
    </row>
    <row r="13" spans="1:6" ht="62.25" customHeight="1">
      <c r="A13" s="42"/>
      <c r="B13" s="54"/>
      <c r="C13" s="55" t="s">
        <v>89</v>
      </c>
      <c r="D13" s="46"/>
      <c r="E13" s="55" t="s">
        <v>90</v>
      </c>
      <c r="F13" s="48"/>
    </row>
    <row r="14" spans="1:6" s="53" customFormat="1" ht="62.25" customHeight="1">
      <c r="A14" s="51" t="s">
        <v>25</v>
      </c>
      <c r="B14" s="43"/>
      <c r="C14" s="43">
        <v>0</v>
      </c>
      <c r="D14" s="43">
        <v>1</v>
      </c>
      <c r="E14" s="52">
        <v>1</v>
      </c>
      <c r="F14" s="44">
        <v>2</v>
      </c>
    </row>
    <row r="15" spans="1:6" ht="62.25" customHeight="1">
      <c r="A15" s="42" t="s">
        <v>91</v>
      </c>
      <c r="B15" s="54" t="s">
        <v>92</v>
      </c>
      <c r="C15" s="46" t="s">
        <v>93</v>
      </c>
      <c r="D15" s="46" t="s">
        <v>94</v>
      </c>
      <c r="E15" s="47" t="s">
        <v>95</v>
      </c>
      <c r="F15" s="48" t="s">
        <v>96</v>
      </c>
    </row>
    <row r="16" spans="1:6" ht="62.25" customHeight="1">
      <c r="A16" s="42"/>
      <c r="B16" s="54"/>
      <c r="C16" s="55" t="s">
        <v>97</v>
      </c>
      <c r="D16" s="56"/>
      <c r="E16" s="55" t="s">
        <v>98</v>
      </c>
      <c r="F16" s="48"/>
    </row>
    <row r="17" spans="1:8" s="53" customFormat="1" ht="62.25" customHeight="1">
      <c r="A17" s="51" t="s">
        <v>25</v>
      </c>
      <c r="B17" s="43"/>
      <c r="C17" s="43">
        <v>0</v>
      </c>
      <c r="D17" s="43">
        <v>1</v>
      </c>
      <c r="E17" s="52">
        <v>1</v>
      </c>
      <c r="F17" s="44">
        <v>2</v>
      </c>
    </row>
    <row r="18" spans="1:8" ht="62.25" customHeight="1">
      <c r="A18" s="42" t="s">
        <v>99</v>
      </c>
      <c r="B18" s="54" t="s">
        <v>100</v>
      </c>
      <c r="C18" s="46" t="s">
        <v>101</v>
      </c>
      <c r="D18" s="46" t="s">
        <v>102</v>
      </c>
      <c r="E18" s="47" t="s">
        <v>103</v>
      </c>
      <c r="F18" s="48" t="s">
        <v>104</v>
      </c>
    </row>
    <row r="19" spans="1:8" ht="62.25" customHeight="1">
      <c r="A19" s="42"/>
      <c r="B19" s="54"/>
      <c r="C19" s="55" t="s">
        <v>105</v>
      </c>
      <c r="D19" s="56"/>
      <c r="E19" s="55" t="s">
        <v>106</v>
      </c>
      <c r="F19" s="48"/>
    </row>
    <row r="20" spans="1:8" s="53" customFormat="1" ht="62.25" customHeight="1">
      <c r="A20" s="51" t="s">
        <v>25</v>
      </c>
      <c r="B20" s="43"/>
      <c r="C20" s="43">
        <v>0</v>
      </c>
      <c r="D20" s="43">
        <v>1</v>
      </c>
      <c r="E20" s="52">
        <v>1</v>
      </c>
      <c r="F20" s="44">
        <v>2</v>
      </c>
    </row>
    <row r="21" spans="1:8" ht="62.25" customHeight="1">
      <c r="A21" s="42"/>
      <c r="B21" s="126" t="s">
        <v>107</v>
      </c>
      <c r="C21" s="126"/>
      <c r="D21" s="126"/>
      <c r="E21" s="126"/>
      <c r="F21" s="126"/>
    </row>
    <row r="22" spans="1:8" ht="62.25" customHeight="1">
      <c r="A22" s="42" t="s">
        <v>20</v>
      </c>
      <c r="B22" s="54" t="s">
        <v>108</v>
      </c>
      <c r="C22" s="46" t="s">
        <v>109</v>
      </c>
      <c r="D22" s="46" t="s">
        <v>110</v>
      </c>
      <c r="E22" s="47" t="s">
        <v>111</v>
      </c>
      <c r="F22" s="48" t="s">
        <v>112</v>
      </c>
      <c r="G22" s="39"/>
      <c r="H22" s="39"/>
    </row>
    <row r="23" spans="1:8" ht="62.25" customHeight="1">
      <c r="A23" s="42"/>
      <c r="B23" s="54"/>
      <c r="C23" s="50" t="s">
        <v>113</v>
      </c>
      <c r="D23" s="56"/>
      <c r="E23" s="55" t="s">
        <v>114</v>
      </c>
      <c r="F23" s="48"/>
      <c r="G23" s="39"/>
      <c r="H23" s="39"/>
    </row>
    <row r="24" spans="1:8" ht="62.25" customHeight="1">
      <c r="A24" s="51" t="s">
        <v>25</v>
      </c>
      <c r="B24" s="43"/>
      <c r="C24" s="43">
        <v>0</v>
      </c>
      <c r="D24" s="43">
        <v>1</v>
      </c>
      <c r="E24" s="52">
        <v>1</v>
      </c>
      <c r="F24" s="44">
        <v>2</v>
      </c>
      <c r="G24" s="53"/>
      <c r="H24" s="53"/>
    </row>
    <row r="25" spans="1:8" ht="62.25" customHeight="1">
      <c r="A25" s="42" t="s">
        <v>23</v>
      </c>
      <c r="B25" s="54" t="s">
        <v>39</v>
      </c>
      <c r="C25" s="46" t="s">
        <v>115</v>
      </c>
      <c r="D25" s="46" t="s">
        <v>116</v>
      </c>
      <c r="E25" s="47" t="s">
        <v>117</v>
      </c>
      <c r="F25" s="48" t="s">
        <v>118</v>
      </c>
    </row>
    <row r="26" spans="1:8" ht="62.25" customHeight="1">
      <c r="A26" s="42"/>
      <c r="B26" s="54"/>
      <c r="C26" s="55" t="s">
        <v>119</v>
      </c>
      <c r="D26" s="56"/>
      <c r="E26" s="55" t="s">
        <v>120</v>
      </c>
      <c r="F26" s="48"/>
    </row>
    <row r="27" spans="1:8" ht="62.25" customHeight="1">
      <c r="A27" s="51" t="s">
        <v>25</v>
      </c>
      <c r="B27" s="43"/>
      <c r="C27" s="43">
        <v>0</v>
      </c>
      <c r="D27" s="43">
        <v>1</v>
      </c>
      <c r="E27" s="52">
        <v>1</v>
      </c>
      <c r="F27" s="44">
        <v>2</v>
      </c>
    </row>
    <row r="28" spans="1:8" ht="62.25" customHeight="1">
      <c r="A28" s="42" t="s">
        <v>26</v>
      </c>
      <c r="B28" s="54" t="s">
        <v>121</v>
      </c>
      <c r="C28" s="46" t="s">
        <v>122</v>
      </c>
      <c r="D28" s="46" t="s">
        <v>123</v>
      </c>
      <c r="E28" s="47" t="s">
        <v>27</v>
      </c>
      <c r="F28" s="48" t="s">
        <v>124</v>
      </c>
    </row>
    <row r="29" spans="1:8" ht="72" customHeight="1">
      <c r="A29" s="42"/>
      <c r="B29" s="54"/>
      <c r="C29" s="55" t="s">
        <v>125</v>
      </c>
      <c r="D29" s="56"/>
      <c r="E29" s="55" t="s">
        <v>126</v>
      </c>
      <c r="F29" s="48"/>
    </row>
    <row r="30" spans="1:8" ht="62.25" customHeight="1">
      <c r="A30" s="51" t="s">
        <v>25</v>
      </c>
      <c r="B30" s="43"/>
      <c r="C30" s="43">
        <v>0</v>
      </c>
      <c r="D30" s="43">
        <v>1</v>
      </c>
      <c r="E30" s="52">
        <v>1</v>
      </c>
      <c r="F30" s="44">
        <v>2</v>
      </c>
    </row>
    <row r="31" spans="1:8" ht="62.25" customHeight="1">
      <c r="A31" s="42" t="s">
        <v>28</v>
      </c>
      <c r="B31" s="54" t="s">
        <v>127</v>
      </c>
      <c r="C31" s="46" t="s">
        <v>128</v>
      </c>
      <c r="D31" s="46" t="s">
        <v>129</v>
      </c>
      <c r="E31" s="47" t="s">
        <v>130</v>
      </c>
      <c r="F31" s="48" t="s">
        <v>131</v>
      </c>
    </row>
    <row r="32" spans="1:8" ht="77.25" customHeight="1">
      <c r="A32" s="42"/>
      <c r="B32" s="54"/>
      <c r="C32" s="55" t="s">
        <v>132</v>
      </c>
      <c r="D32" s="56"/>
      <c r="E32" s="55" t="s">
        <v>133</v>
      </c>
      <c r="F32" s="48"/>
    </row>
    <row r="33" spans="1:6" ht="62.25" customHeight="1">
      <c r="A33" s="51" t="s">
        <v>25</v>
      </c>
      <c r="B33" s="43"/>
      <c r="C33" s="43">
        <v>0</v>
      </c>
      <c r="D33" s="43">
        <v>1</v>
      </c>
      <c r="E33" s="52">
        <v>1</v>
      </c>
      <c r="F33" s="44">
        <v>2</v>
      </c>
    </row>
    <row r="34" spans="1:6" ht="62.25" customHeight="1">
      <c r="A34" s="42" t="s">
        <v>30</v>
      </c>
      <c r="B34" s="54" t="s">
        <v>100</v>
      </c>
      <c r="C34" s="46" t="s">
        <v>134</v>
      </c>
      <c r="D34" s="46" t="s">
        <v>135</v>
      </c>
      <c r="E34" s="47" t="s">
        <v>103</v>
      </c>
      <c r="F34" s="48" t="s">
        <v>104</v>
      </c>
    </row>
    <row r="35" spans="1:6" ht="62.25" customHeight="1">
      <c r="A35" s="42"/>
      <c r="B35" s="54"/>
      <c r="C35" s="55" t="s">
        <v>105</v>
      </c>
      <c r="D35" s="56"/>
      <c r="E35" s="55" t="s">
        <v>136</v>
      </c>
      <c r="F35" s="48"/>
    </row>
    <row r="36" spans="1:6" ht="62.25" customHeight="1">
      <c r="A36" s="51" t="s">
        <v>25</v>
      </c>
      <c r="B36" s="43"/>
      <c r="C36" s="43">
        <v>0</v>
      </c>
      <c r="D36" s="43">
        <v>1</v>
      </c>
      <c r="E36" s="52">
        <v>1</v>
      </c>
      <c r="F36" s="44">
        <v>2</v>
      </c>
    </row>
    <row r="37" spans="1:6" ht="62.25" customHeight="1">
      <c r="A37" s="42"/>
      <c r="B37" s="126" t="s">
        <v>137</v>
      </c>
      <c r="C37" s="126"/>
      <c r="D37" s="126"/>
      <c r="E37" s="126"/>
      <c r="F37" s="126"/>
    </row>
    <row r="38" spans="1:6" ht="90.75" customHeight="1">
      <c r="A38" s="57" t="s">
        <v>34</v>
      </c>
      <c r="B38" s="58" t="s">
        <v>35</v>
      </c>
      <c r="C38" s="59" t="s">
        <v>138</v>
      </c>
      <c r="D38" s="59" t="s">
        <v>139</v>
      </c>
      <c r="E38" s="58" t="s">
        <v>140</v>
      </c>
      <c r="F38" s="48" t="s">
        <v>141</v>
      </c>
    </row>
    <row r="39" spans="1:6" ht="136.5" customHeight="1">
      <c r="A39" s="60"/>
      <c r="B39" s="54"/>
      <c r="C39" s="55" t="s">
        <v>142</v>
      </c>
      <c r="D39" s="61"/>
      <c r="E39" s="62" t="s">
        <v>143</v>
      </c>
      <c r="F39" s="63"/>
    </row>
    <row r="40" spans="1:6" ht="62.25" customHeight="1">
      <c r="A40" s="51" t="s">
        <v>25</v>
      </c>
      <c r="B40" s="43"/>
      <c r="C40" s="43">
        <v>0</v>
      </c>
      <c r="D40" s="43">
        <v>1</v>
      </c>
      <c r="E40" s="52">
        <v>1</v>
      </c>
      <c r="F40" s="44">
        <v>2</v>
      </c>
    </row>
    <row r="41" spans="1:6" ht="62.25" customHeight="1">
      <c r="A41" s="64" t="s">
        <v>36</v>
      </c>
      <c r="B41" s="58" t="s">
        <v>37</v>
      </c>
      <c r="C41" s="65" t="s">
        <v>144</v>
      </c>
      <c r="D41" s="46" t="s">
        <v>145</v>
      </c>
      <c r="E41" s="47" t="s">
        <v>146</v>
      </c>
      <c r="F41" s="48" t="s">
        <v>147</v>
      </c>
    </row>
    <row r="42" spans="1:6" ht="187.5" customHeight="1">
      <c r="A42" s="42"/>
      <c r="B42" s="54"/>
      <c r="C42" s="55" t="s">
        <v>148</v>
      </c>
      <c r="D42" s="66"/>
      <c r="E42" s="62" t="s">
        <v>149</v>
      </c>
      <c r="F42" s="67"/>
    </row>
    <row r="43" spans="1:6" ht="62.25" customHeight="1">
      <c r="A43" s="51" t="s">
        <v>25</v>
      </c>
      <c r="B43" s="43"/>
      <c r="C43" s="43">
        <v>0</v>
      </c>
      <c r="D43" s="43">
        <v>1</v>
      </c>
      <c r="E43" s="52">
        <v>1</v>
      </c>
      <c r="F43" s="44">
        <v>2</v>
      </c>
    </row>
    <row r="44" spans="1:6" ht="62.25" customHeight="1">
      <c r="A44" s="42" t="s">
        <v>38</v>
      </c>
      <c r="B44" s="54" t="s">
        <v>39</v>
      </c>
      <c r="C44" s="68" t="s">
        <v>150</v>
      </c>
      <c r="D44" s="69" t="s">
        <v>151</v>
      </c>
      <c r="E44" s="66" t="s">
        <v>152</v>
      </c>
      <c r="F44" s="67" t="s">
        <v>153</v>
      </c>
    </row>
    <row r="45" spans="1:6" ht="145.5" customHeight="1">
      <c r="A45" s="42"/>
      <c r="B45" s="54"/>
      <c r="C45" s="55" t="s">
        <v>154</v>
      </c>
      <c r="D45" s="70"/>
      <c r="E45" s="62" t="s">
        <v>155</v>
      </c>
      <c r="F45" s="67"/>
    </row>
    <row r="46" spans="1:6" ht="62.25" customHeight="1">
      <c r="A46" s="51" t="s">
        <v>25</v>
      </c>
      <c r="B46" s="43"/>
      <c r="C46" s="43">
        <v>0</v>
      </c>
      <c r="D46" s="43">
        <v>1</v>
      </c>
      <c r="E46" s="52">
        <v>1</v>
      </c>
      <c r="F46" s="44">
        <v>2</v>
      </c>
    </row>
    <row r="47" spans="1:6" ht="62.25" customHeight="1">
      <c r="A47" s="42" t="s">
        <v>40</v>
      </c>
      <c r="B47" s="54" t="s">
        <v>41</v>
      </c>
      <c r="C47" s="68" t="s">
        <v>156</v>
      </c>
      <c r="D47" s="69" t="s">
        <v>157</v>
      </c>
      <c r="E47" s="66" t="s">
        <v>158</v>
      </c>
      <c r="F47" s="67" t="s">
        <v>159</v>
      </c>
    </row>
    <row r="48" spans="1:6" ht="171.75" customHeight="1">
      <c r="A48" s="42"/>
      <c r="B48" s="54"/>
      <c r="C48" s="55" t="s">
        <v>160</v>
      </c>
      <c r="D48" s="66"/>
      <c r="E48" s="62" t="s">
        <v>161</v>
      </c>
      <c r="F48" s="67"/>
    </row>
    <row r="49" spans="1:6" ht="62.25" customHeight="1">
      <c r="A49" s="51" t="s">
        <v>25</v>
      </c>
      <c r="B49" s="43"/>
      <c r="C49" s="43">
        <v>0</v>
      </c>
      <c r="D49" s="43">
        <v>1</v>
      </c>
      <c r="E49" s="52">
        <v>1</v>
      </c>
      <c r="F49" s="44">
        <v>2</v>
      </c>
    </row>
    <row r="50" spans="1:6" ht="62.25" customHeight="1">
      <c r="A50" s="42" t="s">
        <v>42</v>
      </c>
      <c r="B50" s="71" t="s">
        <v>43</v>
      </c>
      <c r="C50" s="68" t="s">
        <v>162</v>
      </c>
      <c r="D50" s="69" t="s">
        <v>163</v>
      </c>
      <c r="E50" s="66" t="s">
        <v>164</v>
      </c>
      <c r="F50" s="67" t="s">
        <v>165</v>
      </c>
    </row>
    <row r="51" spans="1:6" ht="159.75" customHeight="1">
      <c r="A51" s="42"/>
      <c r="B51" s="71"/>
      <c r="C51" s="55" t="s">
        <v>166</v>
      </c>
      <c r="D51" s="70"/>
      <c r="E51" s="55" t="s">
        <v>167</v>
      </c>
      <c r="F51" s="56"/>
    </row>
    <row r="52" spans="1:6" ht="62.25" customHeight="1">
      <c r="A52" s="51" t="s">
        <v>25</v>
      </c>
      <c r="B52" s="43"/>
      <c r="C52" s="43">
        <v>0</v>
      </c>
      <c r="D52" s="43">
        <v>1</v>
      </c>
      <c r="E52" s="52">
        <v>1</v>
      </c>
      <c r="F52" s="44">
        <v>2</v>
      </c>
    </row>
    <row r="53" spans="1:6" ht="81.75" customHeight="1">
      <c r="A53" s="64" t="s">
        <v>44</v>
      </c>
      <c r="B53" s="58" t="s">
        <v>45</v>
      </c>
      <c r="C53" s="46" t="s">
        <v>168</v>
      </c>
      <c r="D53" s="46" t="s">
        <v>31</v>
      </c>
      <c r="E53" s="47" t="s">
        <v>169</v>
      </c>
      <c r="F53" s="48" t="s">
        <v>170</v>
      </c>
    </row>
    <row r="54" spans="1:6" ht="162.75" customHeight="1">
      <c r="A54" s="42"/>
      <c r="B54" s="72"/>
      <c r="C54" s="55" t="s">
        <v>171</v>
      </c>
      <c r="D54" s="66"/>
      <c r="E54" s="55" t="s">
        <v>172</v>
      </c>
      <c r="F54" s="67"/>
    </row>
    <row r="55" spans="1:6" ht="62.25" customHeight="1">
      <c r="A55" s="51" t="s">
        <v>25</v>
      </c>
      <c r="B55" s="43"/>
      <c r="C55" s="43">
        <v>0</v>
      </c>
      <c r="D55" s="43">
        <v>1</v>
      </c>
      <c r="E55" s="52">
        <v>1</v>
      </c>
      <c r="F55" s="44">
        <v>2</v>
      </c>
    </row>
    <row r="56" spans="1:6" ht="62.25" customHeight="1">
      <c r="A56" s="42" t="s">
        <v>46</v>
      </c>
      <c r="B56" s="54" t="s">
        <v>47</v>
      </c>
      <c r="C56" s="65" t="s">
        <v>173</v>
      </c>
      <c r="D56" s="46" t="s">
        <v>174</v>
      </c>
      <c r="E56" s="47" t="s">
        <v>175</v>
      </c>
      <c r="F56" s="48" t="s">
        <v>176</v>
      </c>
    </row>
    <row r="57" spans="1:6" ht="193.5" customHeight="1">
      <c r="A57" s="42"/>
      <c r="B57" s="54"/>
      <c r="C57" s="62" t="s">
        <v>177</v>
      </c>
      <c r="D57" s="70"/>
      <c r="E57" s="62" t="s">
        <v>178</v>
      </c>
      <c r="F57" s="67"/>
    </row>
    <row r="58" spans="1:6" ht="62.25" customHeight="1">
      <c r="A58" s="51" t="s">
        <v>25</v>
      </c>
      <c r="B58" s="43"/>
      <c r="C58" s="43">
        <v>0</v>
      </c>
      <c r="D58" s="43">
        <v>1</v>
      </c>
      <c r="E58" s="52">
        <v>1</v>
      </c>
      <c r="F58" s="44">
        <v>2</v>
      </c>
    </row>
    <row r="397" spans="2:21">
      <c r="B397" s="73" t="s">
        <v>179</v>
      </c>
      <c r="C397" s="73" t="s">
        <v>180</v>
      </c>
      <c r="D397" s="73" t="s">
        <v>181</v>
      </c>
      <c r="E397" s="74" t="s">
        <v>182</v>
      </c>
      <c r="F397" s="74" t="s">
        <v>183</v>
      </c>
      <c r="G397" s="74" t="s">
        <v>184</v>
      </c>
      <c r="H397" s="74" t="s">
        <v>185</v>
      </c>
      <c r="I397" s="74" t="s">
        <v>186</v>
      </c>
      <c r="J397" s="74" t="s">
        <v>187</v>
      </c>
      <c r="K397" s="74" t="s">
        <v>188</v>
      </c>
      <c r="L397" s="74" t="s">
        <v>189</v>
      </c>
      <c r="M397" s="74" t="s">
        <v>190</v>
      </c>
      <c r="N397" s="74" t="s">
        <v>191</v>
      </c>
      <c r="O397" s="74" t="s">
        <v>192</v>
      </c>
      <c r="P397" s="74" t="s">
        <v>193</v>
      </c>
      <c r="Q397" s="74" t="s">
        <v>194</v>
      </c>
      <c r="R397" s="74" t="s">
        <v>195</v>
      </c>
      <c r="S397" s="74" t="s">
        <v>196</v>
      </c>
      <c r="T397" s="74" t="s">
        <v>197</v>
      </c>
      <c r="U397" s="74" t="s">
        <v>198</v>
      </c>
    </row>
    <row r="398" spans="2:21" ht="17.25">
      <c r="B398" s="75" t="s">
        <v>199</v>
      </c>
      <c r="C398" s="75" t="s">
        <v>200</v>
      </c>
      <c r="D398" s="76" t="s">
        <v>201</v>
      </c>
      <c r="E398" s="76" t="s">
        <v>202</v>
      </c>
      <c r="F398" s="76" t="s">
        <v>203</v>
      </c>
      <c r="G398" s="75" t="s">
        <v>204</v>
      </c>
      <c r="H398" s="76" t="s">
        <v>205</v>
      </c>
      <c r="I398" s="76" t="s">
        <v>206</v>
      </c>
      <c r="J398" s="76" t="s">
        <v>207</v>
      </c>
      <c r="K398" s="76" t="s">
        <v>208</v>
      </c>
      <c r="L398" s="76" t="s">
        <v>209</v>
      </c>
      <c r="M398" s="76" t="s">
        <v>210</v>
      </c>
      <c r="N398" s="76" t="s">
        <v>211</v>
      </c>
      <c r="O398" s="76" t="s">
        <v>212</v>
      </c>
      <c r="P398" s="76" t="s">
        <v>213</v>
      </c>
      <c r="Q398" s="76" t="s">
        <v>214</v>
      </c>
      <c r="R398" s="76" t="s">
        <v>215</v>
      </c>
      <c r="S398" s="76" t="s">
        <v>216</v>
      </c>
      <c r="T398" s="76" t="s">
        <v>217</v>
      </c>
      <c r="U398" s="76" t="s">
        <v>218</v>
      </c>
    </row>
    <row r="399" spans="2:21" ht="34.5">
      <c r="B399" s="76" t="s">
        <v>219</v>
      </c>
      <c r="C399" s="75" t="s">
        <v>220</v>
      </c>
      <c r="D399" s="75" t="s">
        <v>221</v>
      </c>
      <c r="E399" s="75" t="s">
        <v>222</v>
      </c>
      <c r="F399" s="75" t="s">
        <v>223</v>
      </c>
      <c r="G399" s="75" t="s">
        <v>224</v>
      </c>
      <c r="H399" s="76" t="s">
        <v>225</v>
      </c>
      <c r="I399" s="75" t="s">
        <v>226</v>
      </c>
      <c r="J399" s="75" t="s">
        <v>227</v>
      </c>
      <c r="K399" s="75" t="s">
        <v>228</v>
      </c>
      <c r="L399" s="76" t="s">
        <v>229</v>
      </c>
      <c r="M399" s="75" t="s">
        <v>230</v>
      </c>
      <c r="N399" s="76" t="s">
        <v>231</v>
      </c>
      <c r="O399" s="75" t="s">
        <v>232</v>
      </c>
      <c r="P399" s="76" t="s">
        <v>233</v>
      </c>
      <c r="Q399" s="75" t="s">
        <v>234</v>
      </c>
      <c r="R399" s="75" t="s">
        <v>235</v>
      </c>
      <c r="S399" s="75" t="s">
        <v>236</v>
      </c>
      <c r="T399" s="75" t="s">
        <v>237</v>
      </c>
      <c r="U399" s="75" t="s">
        <v>238</v>
      </c>
    </row>
    <row r="400" spans="2:21" ht="34.5">
      <c r="C400" s="75" t="s">
        <v>239</v>
      </c>
      <c r="D400" s="75" t="s">
        <v>240</v>
      </c>
      <c r="E400" s="75" t="s">
        <v>241</v>
      </c>
      <c r="F400" s="75" t="s">
        <v>242</v>
      </c>
      <c r="G400" s="75" t="s">
        <v>243</v>
      </c>
      <c r="J400" s="75" t="s">
        <v>244</v>
      </c>
      <c r="K400" s="75" t="s">
        <v>245</v>
      </c>
      <c r="M400" s="75" t="s">
        <v>246</v>
      </c>
      <c r="O400" s="75" t="s">
        <v>247</v>
      </c>
      <c r="Q400" s="75" t="s">
        <v>248</v>
      </c>
      <c r="R400" s="75" t="s">
        <v>249</v>
      </c>
      <c r="S400" s="75" t="s">
        <v>250</v>
      </c>
      <c r="T400" s="75" t="s">
        <v>251</v>
      </c>
      <c r="U400" s="75" t="s">
        <v>252</v>
      </c>
    </row>
    <row r="401" spans="3:21" ht="51.75">
      <c r="C401" s="75" t="s">
        <v>253</v>
      </c>
      <c r="D401" s="75" t="s">
        <v>254</v>
      </c>
      <c r="G401" s="75" t="s">
        <v>255</v>
      </c>
      <c r="J401" s="75" t="s">
        <v>256</v>
      </c>
      <c r="M401" s="75" t="s">
        <v>257</v>
      </c>
      <c r="Q401" s="75" t="s">
        <v>258</v>
      </c>
      <c r="R401" s="75" t="s">
        <v>259</v>
      </c>
      <c r="T401" s="75" t="s">
        <v>260</v>
      </c>
      <c r="U401" s="75" t="s">
        <v>261</v>
      </c>
    </row>
    <row r="402" spans="3:21" ht="34.5">
      <c r="D402" s="75" t="s">
        <v>262</v>
      </c>
      <c r="G402" s="75" t="s">
        <v>263</v>
      </c>
      <c r="J402" s="75" t="s">
        <v>264</v>
      </c>
      <c r="M402" s="75" t="s">
        <v>265</v>
      </c>
      <c r="Q402" s="75" t="s">
        <v>266</v>
      </c>
      <c r="R402" s="75" t="s">
        <v>267</v>
      </c>
      <c r="U402" s="75" t="s">
        <v>268</v>
      </c>
    </row>
    <row r="403" spans="3:21" ht="34.5">
      <c r="D403" s="75" t="s">
        <v>269</v>
      </c>
      <c r="G403" s="75" t="s">
        <v>270</v>
      </c>
      <c r="J403" s="75" t="s">
        <v>271</v>
      </c>
      <c r="M403" s="75" t="s">
        <v>272</v>
      </c>
      <c r="Q403" s="75" t="s">
        <v>273</v>
      </c>
      <c r="R403" s="75" t="s">
        <v>274</v>
      </c>
    </row>
    <row r="404" spans="3:21" ht="69">
      <c r="D404" s="75" t="s">
        <v>275</v>
      </c>
      <c r="G404" s="75" t="s">
        <v>276</v>
      </c>
      <c r="J404" s="75" t="s">
        <v>277</v>
      </c>
      <c r="M404" s="75" t="s">
        <v>278</v>
      </c>
      <c r="Q404" s="75" t="s">
        <v>279</v>
      </c>
      <c r="R404" s="75" t="s">
        <v>280</v>
      </c>
    </row>
    <row r="405" spans="3:21" ht="34.5">
      <c r="D405" s="75" t="s">
        <v>281</v>
      </c>
      <c r="G405" s="75" t="s">
        <v>282</v>
      </c>
      <c r="J405" s="75" t="s">
        <v>283</v>
      </c>
      <c r="M405" s="75" t="s">
        <v>284</v>
      </c>
      <c r="Q405" s="75" t="s">
        <v>285</v>
      </c>
      <c r="R405" s="75" t="s">
        <v>286</v>
      </c>
    </row>
    <row r="406" spans="3:21" ht="34.5">
      <c r="G406" s="75" t="s">
        <v>287</v>
      </c>
      <c r="M406" s="75" t="s">
        <v>288</v>
      </c>
      <c r="Q406" s="75" t="s">
        <v>289</v>
      </c>
    </row>
    <row r="407" spans="3:21" ht="34.5">
      <c r="G407" s="75" t="s">
        <v>290</v>
      </c>
      <c r="M407" s="75" t="s">
        <v>291</v>
      </c>
      <c r="Q407" s="75" t="s">
        <v>292</v>
      </c>
    </row>
    <row r="408" spans="3:21" ht="17.25">
      <c r="G408" s="75" t="s">
        <v>293</v>
      </c>
      <c r="M408" s="75" t="s">
        <v>294</v>
      </c>
      <c r="Q408" s="75" t="s">
        <v>295</v>
      </c>
    </row>
    <row r="409" spans="3:21" ht="34.5">
      <c r="G409" s="75" t="s">
        <v>296</v>
      </c>
      <c r="M409" s="75" t="s">
        <v>297</v>
      </c>
      <c r="Q409" s="75" t="s">
        <v>298</v>
      </c>
    </row>
    <row r="410" spans="3:21" ht="34.5">
      <c r="G410" s="75" t="s">
        <v>299</v>
      </c>
      <c r="M410" s="75" t="s">
        <v>300</v>
      </c>
      <c r="Q410" s="75" t="s">
        <v>301</v>
      </c>
    </row>
    <row r="411" spans="3:21" ht="34.5">
      <c r="G411" s="75" t="s">
        <v>302</v>
      </c>
    </row>
    <row r="412" spans="3:21" ht="34.5">
      <c r="G412" s="75" t="s">
        <v>303</v>
      </c>
    </row>
    <row r="413" spans="3:21" ht="17.25">
      <c r="G413" s="75" t="s">
        <v>304</v>
      </c>
    </row>
  </sheetData>
  <sheetProtection password="E491" sheet="1" objects="1" scenarios="1"/>
  <mergeCells count="4">
    <mergeCell ref="B1:F1"/>
    <mergeCell ref="B3:B4"/>
    <mergeCell ref="B21:F21"/>
    <mergeCell ref="B37:F3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X15"/>
  <sheetViews>
    <sheetView topLeftCell="B1" workbookViewId="0">
      <selection activeCell="F15" sqref="F15:X15"/>
    </sheetView>
  </sheetViews>
  <sheetFormatPr defaultRowHeight="15"/>
  <cols>
    <col min="1" max="1" width="30" customWidth="1"/>
    <col min="2" max="2" width="22.140625" customWidth="1"/>
    <col min="3" max="3" width="23.42578125" customWidth="1"/>
    <col min="4" max="4" width="30" customWidth="1"/>
  </cols>
  <sheetData>
    <row r="1" spans="1:24">
      <c r="A1" s="74" t="s">
        <v>305</v>
      </c>
      <c r="B1" s="74" t="s">
        <v>306</v>
      </c>
      <c r="C1" s="74" t="s">
        <v>307</v>
      </c>
      <c r="D1" s="74" t="s">
        <v>308</v>
      </c>
    </row>
    <row r="2" spans="1:24" ht="18" thickBot="1">
      <c r="A2" s="75" t="s">
        <v>309</v>
      </c>
      <c r="B2" s="76" t="s">
        <v>310</v>
      </c>
      <c r="C2" s="76" t="s">
        <v>311</v>
      </c>
      <c r="D2" s="76" t="s">
        <v>312</v>
      </c>
    </row>
    <row r="3" spans="1:24" ht="52.5" thickBot="1">
      <c r="A3" s="75" t="s">
        <v>313</v>
      </c>
      <c r="B3" s="75" t="s">
        <v>314</v>
      </c>
      <c r="C3" s="75" t="s">
        <v>315</v>
      </c>
      <c r="D3" s="76" t="s">
        <v>316</v>
      </c>
    </row>
    <row r="4" spans="1:24" ht="18" thickBot="1">
      <c r="A4" s="40"/>
      <c r="B4" s="75" t="s">
        <v>317</v>
      </c>
      <c r="C4" s="75" t="s">
        <v>318</v>
      </c>
      <c r="D4" s="40"/>
    </row>
    <row r="5" spans="1:24" ht="18" thickBot="1">
      <c r="A5" s="40"/>
      <c r="B5" s="40"/>
      <c r="C5" s="75" t="s">
        <v>319</v>
      </c>
      <c r="D5" s="40"/>
    </row>
    <row r="6" spans="1:24" ht="18" thickBot="1">
      <c r="A6" s="40"/>
      <c r="B6" s="40"/>
      <c r="C6" s="75" t="s">
        <v>320</v>
      </c>
      <c r="D6" s="40"/>
    </row>
    <row r="7" spans="1:24" ht="18" thickBot="1">
      <c r="A7" s="40"/>
      <c r="B7" s="40"/>
      <c r="C7" s="75" t="s">
        <v>321</v>
      </c>
      <c r="D7" s="40"/>
    </row>
    <row r="8" spans="1:24" ht="18" thickBot="1">
      <c r="A8" s="40"/>
      <c r="B8" s="40"/>
      <c r="C8" s="75" t="s">
        <v>322</v>
      </c>
      <c r="D8" s="40"/>
    </row>
    <row r="15" spans="1:24">
      <c r="A15" s="73" t="s">
        <v>179</v>
      </c>
      <c r="B15" s="73" t="s">
        <v>180</v>
      </c>
      <c r="C15" s="73" t="s">
        <v>181</v>
      </c>
      <c r="D15" s="74" t="s">
        <v>182</v>
      </c>
      <c r="E15" s="74" t="s">
        <v>183</v>
      </c>
      <c r="F15" s="74" t="s">
        <v>305</v>
      </c>
      <c r="G15" s="74" t="s">
        <v>306</v>
      </c>
      <c r="H15" s="74" t="s">
        <v>307</v>
      </c>
      <c r="I15" s="74" t="s">
        <v>308</v>
      </c>
      <c r="J15" s="74" t="s">
        <v>184</v>
      </c>
      <c r="K15" s="74" t="s">
        <v>185</v>
      </c>
      <c r="L15" s="74" t="s">
        <v>186</v>
      </c>
      <c r="M15" s="74" t="s">
        <v>187</v>
      </c>
      <c r="N15" s="74" t="s">
        <v>188</v>
      </c>
      <c r="O15" s="74" t="s">
        <v>189</v>
      </c>
      <c r="P15" s="74" t="s">
        <v>190</v>
      </c>
      <c r="Q15" s="74" t="s">
        <v>191</v>
      </c>
      <c r="R15" s="74" t="s">
        <v>192</v>
      </c>
      <c r="S15" s="74" t="s">
        <v>193</v>
      </c>
      <c r="T15" s="74" t="s">
        <v>194</v>
      </c>
      <c r="U15" s="74" t="s">
        <v>195</v>
      </c>
      <c r="V15" s="74" t="s">
        <v>196</v>
      </c>
      <c r="W15" s="74" t="s">
        <v>197</v>
      </c>
      <c r="X15" s="7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Лист2</vt:lpstr>
      <vt:lpstr>Рабочий лист</vt:lpstr>
      <vt:lpstr>Концепция</vt:lpstr>
      <vt:lpstr>Среднесрочная программа</vt:lpstr>
      <vt:lpstr>Рисковая программа</vt:lpstr>
      <vt:lpstr>Лист1</vt:lpstr>
      <vt:lpstr>Sheet1</vt:lpstr>
      <vt:lpstr>Апанасенковский_МО</vt:lpstr>
      <vt:lpstr>Арзгирский_МО</vt:lpstr>
      <vt:lpstr>Благодарненский_ГО</vt:lpstr>
      <vt:lpstr>Будённовский_МО</vt:lpstr>
      <vt:lpstr>г_Кисловодск</vt:lpstr>
      <vt:lpstr>г_Лермонтов</vt:lpstr>
      <vt:lpstr>г_Пятигорск</vt:lpstr>
      <vt:lpstr>г_Ставрополь</vt:lpstr>
      <vt:lpstr>Георгиевский_ГО</vt:lpstr>
      <vt:lpstr>Грачёвский_МО</vt:lpstr>
      <vt:lpstr>Изобильненский_ГО</vt:lpstr>
      <vt:lpstr>Ипатовский_ГО</vt:lpstr>
      <vt:lpstr>Кировский_ГО</vt:lpstr>
      <vt:lpstr>Кочубеевский_МО</vt:lpstr>
      <vt:lpstr>Курский_МО</vt:lpstr>
      <vt:lpstr>Левокумский_МО</vt:lpstr>
      <vt:lpstr>Минераловодский_ГО</vt:lpstr>
      <vt:lpstr>Нефтекумский_ГО</vt:lpstr>
      <vt:lpstr>Новоселицкий_МО</vt:lpstr>
      <vt:lpstr>Петровский_ГО</vt:lpstr>
      <vt:lpstr>Предгорный_МО</vt:lpstr>
      <vt:lpstr>Советский_ГО</vt:lpstr>
      <vt:lpstr>Степновский_ГО</vt:lpstr>
      <vt:lpstr>Шпаковский_МО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</dc:creator>
  <cp:lastModifiedBy>User</cp:lastModifiedBy>
  <cp:revision>0</cp:revision>
  <dcterms:created xsi:type="dcterms:W3CDTF">2015-06-05T18:19:34Z</dcterms:created>
  <dcterms:modified xsi:type="dcterms:W3CDTF">2022-06-08T12:24:19Z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